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ISP\Risk\"/>
    </mc:Choice>
  </mc:AlternateContent>
  <workbookProtection workbookPassword="DD43" lockStructure="1"/>
  <bookViews>
    <workbookView xWindow="0" yWindow="0" windowWidth="20220" windowHeight="6885" firstSheet="4" activeTab="9"/>
  </bookViews>
  <sheets>
    <sheet name="Assessment" sheetId="14" r:id="rId1"/>
    <sheet name="1 - Controls - SME Input" sheetId="2" r:id="rId2"/>
    <sheet name="2 - Threat Classification" sheetId="3" r:id="rId3"/>
    <sheet name="Table E-2" sheetId="5" r:id="rId4"/>
    <sheet name="3 - Threat Source" sheetId="6" r:id="rId5"/>
    <sheet name="4 - Likelihood of Attack" sheetId="7" r:id="rId6"/>
    <sheet name="5 - Overall Impact" sheetId="8" r:id="rId7"/>
    <sheet name="6 - Risk Assessment Report" sheetId="9" r:id="rId8"/>
    <sheet name="7 - Threat Events Heat Map" sheetId="11" r:id="rId9"/>
    <sheet name="Drop Down Data" sheetId="10" r:id="rId10"/>
  </sheets>
  <definedNames>
    <definedName name="_xlnm.Print_Area" localSheetId="1">'1 - Controls - SME Input'!$A$1:$AS$15</definedName>
    <definedName name="_xlnm.Print_Area" localSheetId="2">'2 - Threat Classification'!$A$1:$G$41</definedName>
    <definedName name="_xlnm.Print_Area" localSheetId="4">'3 - Threat Source'!$A$1:$H$41</definedName>
    <definedName name="_xlnm.Print_Area" localSheetId="5">'4 - Likelihood of Attack'!$A$1:$M$39</definedName>
    <definedName name="_xlnm.Print_Area" localSheetId="6">'5 - Overall Impact'!$A$1:$I$39</definedName>
    <definedName name="_xlnm.Print_Area" localSheetId="7">'6 - Risk Assessment Report'!$A$1:$P$47</definedName>
    <definedName name="_xlnm.Print_Area" localSheetId="8">'7 - Threat Events Heat Map'!$D$4:$U$23</definedName>
    <definedName name="_xlnm.Print_Area" localSheetId="0">Assessment!$A$1:$F$18</definedName>
  </definedNames>
  <calcPr calcId="152511"/>
</workbook>
</file>

<file path=xl/calcChain.xml><?xml version="1.0" encoding="utf-8"?>
<calcChain xmlns="http://schemas.openxmlformats.org/spreadsheetml/2006/main">
  <c r="D13" i="6" l="1"/>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12" i="6"/>
  <c r="O5" i="8" l="1"/>
  <c r="O6" i="8"/>
  <c r="O7" i="8"/>
  <c r="O8" i="8"/>
  <c r="O4" i="8"/>
  <c r="S6" i="7"/>
  <c r="S7" i="7"/>
  <c r="S8" i="7"/>
  <c r="S9" i="7"/>
  <c r="S5" i="7"/>
  <c r="J8" i="6"/>
  <c r="D10" i="7" l="1"/>
  <c r="F39" i="6"/>
  <c r="H39" i="6"/>
  <c r="F40" i="6"/>
  <c r="H40" i="6"/>
  <c r="F41" i="6"/>
  <c r="H41" i="6"/>
  <c r="B13" i="6" l="1"/>
  <c r="B12" i="6" l="1"/>
  <c r="E14" i="9"/>
  <c r="B11" i="9"/>
  <c r="B12" i="9"/>
  <c r="B13" i="9"/>
  <c r="B14" i="9"/>
  <c r="B10" i="9"/>
  <c r="F14" i="9"/>
  <c r="E45" i="9"/>
  <c r="F45" i="9"/>
  <c r="G45" i="9"/>
  <c r="H45" i="9" s="1"/>
  <c r="E46" i="9"/>
  <c r="F46" i="9"/>
  <c r="G46" i="9"/>
  <c r="H46" i="9" s="1"/>
  <c r="E47" i="9"/>
  <c r="F47" i="9"/>
  <c r="G47" i="9"/>
  <c r="H47" i="9" s="1"/>
  <c r="I45" i="9"/>
  <c r="I46" i="9"/>
  <c r="I47" i="9"/>
  <c r="D19" i="9"/>
  <c r="D20" i="9"/>
  <c r="D21" i="9"/>
  <c r="D22" i="9"/>
  <c r="D23" i="9"/>
  <c r="D24" i="9"/>
  <c r="D25" i="9"/>
  <c r="D26" i="9"/>
  <c r="D27" i="9"/>
  <c r="D28" i="9"/>
  <c r="D29" i="9"/>
  <c r="D30" i="9"/>
  <c r="D31" i="9"/>
  <c r="D32" i="9"/>
  <c r="D33" i="9"/>
  <c r="D34" i="9"/>
  <c r="D35" i="9"/>
  <c r="D36" i="9"/>
  <c r="D37" i="9"/>
  <c r="D38" i="9"/>
  <c r="D39" i="9"/>
  <c r="D40" i="9"/>
  <c r="D41" i="9"/>
  <c r="D42" i="9"/>
  <c r="D43" i="9"/>
  <c r="D44" i="9"/>
  <c r="D45" i="9"/>
  <c r="D46" i="9"/>
  <c r="D47" i="9"/>
  <c r="B19" i="9"/>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18" i="9"/>
  <c r="F37" i="8"/>
  <c r="H37" i="8"/>
  <c r="I37" i="8"/>
  <c r="F38" i="8"/>
  <c r="H38" i="8"/>
  <c r="I38" i="8"/>
  <c r="F39" i="8"/>
  <c r="H39" i="8"/>
  <c r="I39" i="8"/>
  <c r="D13" i="8"/>
  <c r="D14" i="8"/>
  <c r="D15" i="8"/>
  <c r="D16" i="8"/>
  <c r="D17" i="8"/>
  <c r="D18" i="8"/>
  <c r="D19" i="8"/>
  <c r="D20" i="8"/>
  <c r="D21" i="8"/>
  <c r="D22" i="8"/>
  <c r="D23" i="8"/>
  <c r="D24" i="8"/>
  <c r="D25" i="8"/>
  <c r="D26" i="8"/>
  <c r="D27" i="8"/>
  <c r="D28" i="8"/>
  <c r="D29" i="8"/>
  <c r="D30" i="8"/>
  <c r="D31" i="8"/>
  <c r="D32" i="8"/>
  <c r="D33" i="8"/>
  <c r="D34" i="8"/>
  <c r="D35" i="8"/>
  <c r="D36" i="8"/>
  <c r="D37" i="8"/>
  <c r="D38" i="8"/>
  <c r="D39"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10" i="8"/>
  <c r="F37" i="7"/>
  <c r="G37" i="7"/>
  <c r="J37" i="7"/>
  <c r="K37" i="7"/>
  <c r="L37" i="7"/>
  <c r="M37" i="7"/>
  <c r="F38" i="7"/>
  <c r="G38" i="7"/>
  <c r="J38" i="7"/>
  <c r="K38" i="7"/>
  <c r="F39" i="7"/>
  <c r="G39" i="7"/>
  <c r="J39" i="7"/>
  <c r="K39" i="7"/>
  <c r="L39" i="7"/>
  <c r="M39" i="7"/>
  <c r="D13" i="7"/>
  <c r="D14" i="7"/>
  <c r="D15" i="7"/>
  <c r="D16" i="7"/>
  <c r="D17" i="7"/>
  <c r="D18" i="7"/>
  <c r="D19" i="7"/>
  <c r="D20" i="7"/>
  <c r="D21" i="7"/>
  <c r="D22" i="7"/>
  <c r="D23" i="7"/>
  <c r="D24" i="7"/>
  <c r="D25" i="7"/>
  <c r="D26" i="7"/>
  <c r="D27" i="7"/>
  <c r="D28" i="7"/>
  <c r="D29" i="7"/>
  <c r="D30" i="7"/>
  <c r="D31" i="7"/>
  <c r="D32" i="7"/>
  <c r="D33" i="7"/>
  <c r="D34" i="7"/>
  <c r="D35" i="7"/>
  <c r="D36" i="7"/>
  <c r="D37" i="7"/>
  <c r="D38" i="7"/>
  <c r="D39"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10" i="7"/>
  <c r="J9" i="6"/>
  <c r="J10" i="6"/>
  <c r="J11" i="6"/>
  <c r="J12"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I4" i="3"/>
  <c r="I5" i="3"/>
  <c r="I6" i="3"/>
  <c r="I7" i="3"/>
  <c r="I3" i="3"/>
  <c r="C15" i="2"/>
  <c r="G15" i="2"/>
  <c r="I15" i="2"/>
  <c r="K15" i="2"/>
  <c r="M15" i="2"/>
  <c r="O15" i="2"/>
  <c r="Q15" i="2"/>
  <c r="S15" i="2"/>
  <c r="U15" i="2"/>
  <c r="W15" i="2"/>
  <c r="Y15" i="2"/>
  <c r="AA15" i="2"/>
  <c r="AC15" i="2"/>
  <c r="AE15" i="2"/>
  <c r="AG15" i="2"/>
  <c r="AI15" i="2"/>
  <c r="AK15" i="2"/>
  <c r="AM15" i="2"/>
  <c r="AO15" i="2"/>
  <c r="AQ15" i="2"/>
  <c r="AS15" i="2"/>
  <c r="G14" i="2"/>
  <c r="J46" i="9" l="1"/>
  <c r="K46" i="9" s="1"/>
  <c r="C35" i="11"/>
  <c r="J47" i="9"/>
  <c r="K47" i="9" s="1"/>
  <c r="C36" i="11"/>
  <c r="J45" i="9"/>
  <c r="K45" i="9" s="1"/>
  <c r="C34" i="11"/>
  <c r="L38" i="7"/>
  <c r="M38" i="7" s="1"/>
  <c r="B15" i="2"/>
  <c r="A15" i="2" s="1"/>
  <c r="E44" i="9" l="1"/>
  <c r="E43" i="9"/>
  <c r="E42" i="9"/>
  <c r="E41" i="9"/>
  <c r="E40" i="9"/>
  <c r="E39" i="9"/>
  <c r="E38" i="9"/>
  <c r="E37" i="9"/>
  <c r="E36" i="9"/>
  <c r="E35" i="9"/>
  <c r="E34" i="9"/>
  <c r="E33" i="9"/>
  <c r="E32" i="9"/>
  <c r="E31" i="9"/>
  <c r="E30" i="9"/>
  <c r="E29" i="9"/>
  <c r="E28" i="9"/>
  <c r="E27" i="9"/>
  <c r="E26" i="9"/>
  <c r="E25" i="9"/>
  <c r="E24" i="9"/>
  <c r="E23" i="9"/>
  <c r="E22" i="9"/>
  <c r="E21" i="9"/>
  <c r="E20" i="9"/>
  <c r="E19" i="9"/>
  <c r="E18" i="9"/>
  <c r="J7" i="9" l="1"/>
  <c r="J6" i="9"/>
  <c r="J5" i="9"/>
  <c r="J4" i="9"/>
  <c r="J3" i="9"/>
  <c r="L7" i="9"/>
  <c r="L6" i="9"/>
  <c r="L5" i="9"/>
  <c r="L4" i="9"/>
  <c r="L3" i="9"/>
  <c r="F13" i="8" l="1"/>
  <c r="N5" i="9" l="1"/>
  <c r="N4" i="9"/>
  <c r="N3" i="9"/>
  <c r="I36" i="8" l="1"/>
  <c r="H36" i="8"/>
  <c r="I35" i="8"/>
  <c r="H35" i="8"/>
  <c r="I34" i="8"/>
  <c r="H34" i="8"/>
  <c r="I33" i="8"/>
  <c r="H33" i="8"/>
  <c r="I32" i="8"/>
  <c r="H32" i="8"/>
  <c r="I31" i="8"/>
  <c r="H31" i="8"/>
  <c r="I30" i="8"/>
  <c r="H30" i="8"/>
  <c r="I29" i="8"/>
  <c r="H29" i="8"/>
  <c r="I28" i="8"/>
  <c r="H28" i="8"/>
  <c r="I27" i="8"/>
  <c r="H27" i="8"/>
  <c r="I26" i="8"/>
  <c r="H26" i="8"/>
  <c r="I25" i="8"/>
  <c r="H25" i="8"/>
  <c r="I24" i="8"/>
  <c r="H24" i="8"/>
  <c r="I23" i="8"/>
  <c r="H23" i="8"/>
  <c r="I22" i="8"/>
  <c r="H22" i="8"/>
  <c r="I21" i="8"/>
  <c r="H21" i="8"/>
  <c r="I20" i="8"/>
  <c r="H20" i="8"/>
  <c r="I19" i="8"/>
  <c r="H19" i="8"/>
  <c r="I18" i="8"/>
  <c r="H18" i="8"/>
  <c r="I17" i="8"/>
  <c r="H17" i="8"/>
  <c r="I16" i="8"/>
  <c r="H16" i="8"/>
  <c r="I15" i="8"/>
  <c r="H15" i="8"/>
  <c r="I14" i="8"/>
  <c r="H14" i="8"/>
  <c r="I13" i="8"/>
  <c r="H13" i="8"/>
  <c r="I12" i="8"/>
  <c r="H12" i="8"/>
  <c r="I11" i="8"/>
  <c r="H11" i="8"/>
  <c r="I10" i="8"/>
  <c r="H10" i="8"/>
  <c r="D4" i="9" l="1"/>
  <c r="H3" i="9"/>
  <c r="F38" i="6" l="1"/>
  <c r="F37" i="6"/>
  <c r="F36" i="6"/>
  <c r="F35" i="6"/>
  <c r="F34" i="6"/>
  <c r="F33" i="6"/>
  <c r="F32" i="6"/>
  <c r="F31" i="6"/>
  <c r="F30" i="6"/>
  <c r="F29" i="6"/>
  <c r="F28" i="6"/>
  <c r="F27" i="6"/>
  <c r="F26" i="6"/>
  <c r="F25" i="6"/>
  <c r="F24" i="6"/>
  <c r="F23" i="6"/>
  <c r="F22" i="6"/>
  <c r="F21" i="6"/>
  <c r="F20" i="6"/>
  <c r="F19" i="6"/>
  <c r="F18" i="6"/>
  <c r="F17" i="6"/>
  <c r="F16" i="6"/>
  <c r="F15" i="6"/>
  <c r="F14" i="6"/>
  <c r="F13" i="6"/>
  <c r="F12" i="6"/>
  <c r="K36" i="7" l="1"/>
  <c r="K35" i="7"/>
  <c r="K34" i="7"/>
  <c r="K33" i="7"/>
  <c r="K32" i="7"/>
  <c r="K31" i="7"/>
  <c r="K30" i="7"/>
  <c r="K29" i="7"/>
  <c r="K28" i="7"/>
  <c r="K27" i="7"/>
  <c r="K26" i="7"/>
  <c r="K25" i="7"/>
  <c r="K24" i="7"/>
  <c r="K23" i="7"/>
  <c r="K22" i="7"/>
  <c r="K21" i="7"/>
  <c r="K20" i="7"/>
  <c r="K19" i="7"/>
  <c r="K18" i="7"/>
  <c r="K17" i="7"/>
  <c r="K16" i="7"/>
  <c r="K15" i="7"/>
  <c r="K14" i="7"/>
  <c r="K13" i="7"/>
  <c r="K12" i="7"/>
  <c r="K11" i="7"/>
  <c r="K10" i="7"/>
  <c r="G36" i="7"/>
  <c r="F36" i="7"/>
  <c r="G35" i="7"/>
  <c r="F35" i="7"/>
  <c r="G34" i="7"/>
  <c r="F34" i="7"/>
  <c r="G33" i="7"/>
  <c r="F33" i="7"/>
  <c r="G32" i="7"/>
  <c r="F32" i="7"/>
  <c r="G31" i="7"/>
  <c r="F31" i="7"/>
  <c r="G30" i="7"/>
  <c r="F30" i="7"/>
  <c r="G29" i="7"/>
  <c r="F29" i="7"/>
  <c r="G28" i="7"/>
  <c r="F28" i="7"/>
  <c r="G27" i="7"/>
  <c r="F27" i="7"/>
  <c r="G26" i="7"/>
  <c r="F26" i="7"/>
  <c r="G25" i="7"/>
  <c r="F25" i="7"/>
  <c r="G24" i="7"/>
  <c r="F24" i="7"/>
  <c r="G23" i="7"/>
  <c r="F23" i="7"/>
  <c r="G22" i="7"/>
  <c r="F22" i="7"/>
  <c r="G21" i="7"/>
  <c r="F21" i="7"/>
  <c r="G20" i="7"/>
  <c r="F20" i="7"/>
  <c r="G19" i="7"/>
  <c r="F19" i="7"/>
  <c r="G18" i="7"/>
  <c r="F18" i="7"/>
  <c r="G17" i="7"/>
  <c r="F17" i="7"/>
  <c r="G16" i="7"/>
  <c r="F16" i="7"/>
  <c r="G15" i="7"/>
  <c r="F15" i="7"/>
  <c r="G14" i="7"/>
  <c r="F14" i="7"/>
  <c r="G13" i="7"/>
  <c r="F13" i="7"/>
  <c r="G12" i="7"/>
  <c r="F12" i="7"/>
  <c r="G11" i="7"/>
  <c r="F11" i="7"/>
  <c r="G10" i="7"/>
  <c r="F10" i="7"/>
  <c r="A36" i="11" l="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8" i="11"/>
  <c r="A7" i="11"/>
  <c r="H38" i="6"/>
  <c r="H37" i="6"/>
  <c r="H36" i="6"/>
  <c r="H35" i="6"/>
  <c r="H34" i="6"/>
  <c r="H33" i="6"/>
  <c r="H32" i="6"/>
  <c r="H31" i="6"/>
  <c r="H30" i="6"/>
  <c r="H29" i="6"/>
  <c r="H28" i="6"/>
  <c r="H27" i="6"/>
  <c r="H26" i="6"/>
  <c r="H25" i="6"/>
  <c r="H24" i="6"/>
  <c r="H23" i="6"/>
  <c r="H22" i="6"/>
  <c r="H21" i="6"/>
  <c r="H20" i="6"/>
  <c r="H19" i="6"/>
  <c r="H18" i="6"/>
  <c r="H17" i="6"/>
  <c r="H16" i="6"/>
  <c r="H15" i="6"/>
  <c r="H14" i="6"/>
  <c r="H13" i="6"/>
  <c r="H12" i="6"/>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A47" i="9"/>
  <c r="A46" i="9"/>
  <c r="A45" i="9"/>
  <c r="A44" i="9"/>
  <c r="A43" i="9"/>
  <c r="A42" i="9"/>
  <c r="A41" i="9"/>
  <c r="A40" i="9"/>
  <c r="A39" i="9"/>
  <c r="A38" i="9"/>
  <c r="A37" i="9"/>
  <c r="A36" i="9"/>
  <c r="A35" i="9"/>
  <c r="A34" i="9"/>
  <c r="A33" i="9"/>
  <c r="A32" i="9"/>
  <c r="A31" i="9"/>
  <c r="A30" i="9"/>
  <c r="A29" i="9"/>
  <c r="A28" i="9"/>
  <c r="A27" i="9"/>
  <c r="A26" i="9"/>
  <c r="A25" i="9"/>
  <c r="A24" i="9"/>
  <c r="A23" i="9"/>
  <c r="A22" i="9"/>
  <c r="A21" i="9"/>
  <c r="A20" i="9"/>
  <c r="A19" i="9"/>
  <c r="A18" i="9"/>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J6" i="11" l="1"/>
  <c r="G6" i="11"/>
  <c r="J5" i="11"/>
  <c r="G5" i="11"/>
  <c r="J4" i="11"/>
  <c r="G4" i="11"/>
  <c r="F7" i="9" l="1"/>
  <c r="F6" i="9"/>
  <c r="F5" i="9"/>
  <c r="F4" i="9"/>
  <c r="F3" i="9"/>
  <c r="D3" i="9"/>
  <c r="D2" i="9"/>
  <c r="G13" i="2" l="1"/>
  <c r="I13" i="2"/>
  <c r="K13" i="2"/>
  <c r="M13" i="2"/>
  <c r="O13" i="2"/>
  <c r="Q13" i="2"/>
  <c r="S13" i="2"/>
  <c r="U13" i="2"/>
  <c r="W13" i="2"/>
  <c r="Y13" i="2"/>
  <c r="AA13" i="2"/>
  <c r="AC13" i="2"/>
  <c r="AE13" i="2"/>
  <c r="AG13" i="2"/>
  <c r="AI13" i="2"/>
  <c r="AK13" i="2"/>
  <c r="AM13" i="2"/>
  <c r="AO13" i="2"/>
  <c r="AQ13" i="2"/>
  <c r="AS13" i="2"/>
  <c r="D12" i="7" l="1"/>
  <c r="D11" i="7"/>
  <c r="C11" i="7"/>
  <c r="F44" i="9" l="1"/>
  <c r="F43" i="9"/>
  <c r="F42" i="9"/>
  <c r="F41" i="9"/>
  <c r="F40" i="9"/>
  <c r="F39" i="9"/>
  <c r="F38" i="9"/>
  <c r="F37" i="9"/>
  <c r="F36" i="9"/>
  <c r="F35" i="9"/>
  <c r="F34" i="9"/>
  <c r="F33" i="9"/>
  <c r="F32" i="9"/>
  <c r="F31" i="9"/>
  <c r="F30" i="9"/>
  <c r="F29" i="9"/>
  <c r="F28" i="9"/>
  <c r="F27" i="9"/>
  <c r="F26" i="9"/>
  <c r="F25" i="9"/>
  <c r="F24" i="9"/>
  <c r="F23" i="9"/>
  <c r="F22" i="9"/>
  <c r="F21" i="9"/>
  <c r="F20" i="9"/>
  <c r="F19" i="9"/>
  <c r="F18" i="9"/>
  <c r="C47" i="9" l="1"/>
  <c r="C46" i="9"/>
  <c r="C45" i="9"/>
  <c r="C44" i="9"/>
  <c r="C43" i="9"/>
  <c r="C42" i="9"/>
  <c r="C41" i="9"/>
  <c r="C40" i="9"/>
  <c r="C39" i="9"/>
  <c r="C38" i="9"/>
  <c r="C37" i="9"/>
  <c r="C36" i="9"/>
  <c r="C35" i="9"/>
  <c r="C34" i="9"/>
  <c r="C33" i="9"/>
  <c r="C32" i="9"/>
  <c r="C31" i="9"/>
  <c r="C30" i="9"/>
  <c r="C29" i="9"/>
  <c r="C28" i="9"/>
  <c r="C27" i="9"/>
  <c r="C26" i="9"/>
  <c r="C25" i="9"/>
  <c r="C24" i="9"/>
  <c r="C23" i="9"/>
  <c r="C22" i="9"/>
  <c r="C21" i="9"/>
  <c r="C20" i="9"/>
  <c r="C19" i="9"/>
  <c r="D18" i="9"/>
  <c r="B7" i="11" s="1"/>
  <c r="C18" i="9"/>
  <c r="D12" i="8"/>
  <c r="D11" i="8"/>
  <c r="D10" i="8"/>
  <c r="C39" i="8"/>
  <c r="C38" i="8"/>
  <c r="C37" i="8"/>
  <c r="C36" i="8"/>
  <c r="C35" i="8"/>
  <c r="C34" i="8"/>
  <c r="C33" i="8"/>
  <c r="C32" i="8"/>
  <c r="C31" i="8"/>
  <c r="C30" i="8"/>
  <c r="C29" i="8"/>
  <c r="C28" i="8"/>
  <c r="C27" i="8"/>
  <c r="C26" i="8"/>
  <c r="C25" i="8"/>
  <c r="C24" i="8"/>
  <c r="C23" i="8"/>
  <c r="C22" i="8"/>
  <c r="C21" i="8"/>
  <c r="C20" i="8"/>
  <c r="C19" i="8"/>
  <c r="C18" i="8"/>
  <c r="C17" i="8"/>
  <c r="C16" i="8"/>
  <c r="C15" i="8"/>
  <c r="C14" i="8"/>
  <c r="C13" i="8"/>
  <c r="C12" i="8"/>
  <c r="C11" i="8"/>
  <c r="C10" i="8"/>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C10" i="7"/>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AS14" i="2"/>
  <c r="AQ14" i="2"/>
  <c r="AO14" i="2"/>
  <c r="AM14" i="2"/>
  <c r="AK14" i="2"/>
  <c r="AI14" i="2"/>
  <c r="AG14" i="2"/>
  <c r="AE14" i="2"/>
  <c r="AC14" i="2"/>
  <c r="AA14" i="2"/>
  <c r="Y14" i="2"/>
  <c r="W14" i="2"/>
  <c r="U14" i="2"/>
  <c r="S14" i="2"/>
  <c r="Q14" i="2"/>
  <c r="O14" i="2"/>
  <c r="M14" i="2"/>
  <c r="K14" i="2"/>
  <c r="I14" i="2"/>
  <c r="AS12" i="2"/>
  <c r="AQ12" i="2"/>
  <c r="AO12" i="2"/>
  <c r="AM12" i="2"/>
  <c r="AK12" i="2"/>
  <c r="AI12" i="2"/>
  <c r="AG12" i="2"/>
  <c r="AE12" i="2"/>
  <c r="AC12" i="2"/>
  <c r="AA12" i="2"/>
  <c r="Y12" i="2"/>
  <c r="W12" i="2"/>
  <c r="U12" i="2"/>
  <c r="S12" i="2"/>
  <c r="Q12" i="2"/>
  <c r="O12" i="2"/>
  <c r="M12" i="2"/>
  <c r="K12" i="2"/>
  <c r="I12" i="2"/>
  <c r="G12" i="2"/>
  <c r="AS11" i="2"/>
  <c r="AQ11" i="2"/>
  <c r="AO11" i="2"/>
  <c r="AM11" i="2"/>
  <c r="AK11" i="2"/>
  <c r="AI11" i="2"/>
  <c r="AG11" i="2"/>
  <c r="AE11" i="2"/>
  <c r="AC11" i="2"/>
  <c r="AA11" i="2"/>
  <c r="Y11" i="2"/>
  <c r="W11" i="2"/>
  <c r="U11" i="2"/>
  <c r="S11" i="2"/>
  <c r="Q11" i="2"/>
  <c r="O11" i="2"/>
  <c r="M11" i="2"/>
  <c r="K11" i="2"/>
  <c r="I11" i="2"/>
  <c r="G11" i="2"/>
  <c r="F36" i="8"/>
  <c r="F35" i="8"/>
  <c r="F34" i="8"/>
  <c r="F33" i="8"/>
  <c r="F32" i="8"/>
  <c r="F31" i="8"/>
  <c r="F30" i="8"/>
  <c r="F29" i="8"/>
  <c r="F28" i="8"/>
  <c r="F27" i="8"/>
  <c r="F26" i="8"/>
  <c r="F25" i="8"/>
  <c r="F24" i="8"/>
  <c r="F23" i="8"/>
  <c r="F22" i="8"/>
  <c r="F21" i="8"/>
  <c r="F20" i="8"/>
  <c r="F19" i="8"/>
  <c r="F18" i="8"/>
  <c r="F17" i="8"/>
  <c r="F16" i="8"/>
  <c r="F15" i="8"/>
  <c r="F14" i="8"/>
  <c r="F12" i="8"/>
  <c r="F11" i="8"/>
  <c r="F10" i="8"/>
  <c r="B14" i="2" l="1"/>
  <c r="B11" i="11"/>
  <c r="B15" i="11"/>
  <c r="B19" i="11"/>
  <c r="B23" i="11"/>
  <c r="B27" i="11"/>
  <c r="B31" i="11"/>
  <c r="B35" i="11"/>
  <c r="B8" i="11"/>
  <c r="B12" i="11"/>
  <c r="B16" i="11"/>
  <c r="B20" i="11"/>
  <c r="B24" i="11"/>
  <c r="B28" i="11"/>
  <c r="B32" i="11"/>
  <c r="B36" i="11"/>
  <c r="B9" i="11"/>
  <c r="B13" i="11"/>
  <c r="B17" i="11"/>
  <c r="B21" i="11"/>
  <c r="B25" i="11"/>
  <c r="B29" i="11"/>
  <c r="B33" i="11"/>
  <c r="B10" i="11"/>
  <c r="B14" i="11"/>
  <c r="B18" i="11"/>
  <c r="B22" i="11"/>
  <c r="B26" i="11"/>
  <c r="B30" i="11"/>
  <c r="B34" i="11"/>
  <c r="B12" i="2"/>
  <c r="B13" i="2"/>
  <c r="B11" i="2"/>
  <c r="A11" i="2" s="1"/>
  <c r="J27" i="7"/>
  <c r="E10" i="9" l="1"/>
  <c r="C11" i="2"/>
  <c r="F10" i="9" s="1"/>
  <c r="A13" i="2"/>
  <c r="A14" i="2"/>
  <c r="A12" i="2"/>
  <c r="J35" i="7"/>
  <c r="L35" i="7" s="1"/>
  <c r="M35" i="7" s="1"/>
  <c r="G43" i="9" s="1"/>
  <c r="J31" i="7"/>
  <c r="L31" i="7" s="1"/>
  <c r="L27" i="7"/>
  <c r="C12" i="2" l="1"/>
  <c r="F11" i="9" s="1"/>
  <c r="E11" i="9"/>
  <c r="C13" i="2"/>
  <c r="F12" i="9" s="1"/>
  <c r="E12" i="9"/>
  <c r="C14" i="2"/>
  <c r="F13" i="9" s="1"/>
  <c r="E13" i="9"/>
  <c r="I39" i="9"/>
  <c r="J39" i="9" s="1"/>
  <c r="K39" i="9" s="1"/>
  <c r="M31" i="7"/>
  <c r="G39" i="9" s="1"/>
  <c r="H39" i="9" s="1"/>
  <c r="I35" i="9"/>
  <c r="J35" i="9" s="1"/>
  <c r="K35" i="9" s="1"/>
  <c r="M27" i="7"/>
  <c r="G35" i="9" s="1"/>
  <c r="H35" i="9" s="1"/>
  <c r="J14" i="7"/>
  <c r="L14" i="7" s="1"/>
  <c r="J33" i="7"/>
  <c r="L33" i="7" s="1"/>
  <c r="M33" i="7" s="1"/>
  <c r="G41" i="9" s="1"/>
  <c r="J17" i="7"/>
  <c r="L17" i="7" s="1"/>
  <c r="M17" i="7" s="1"/>
  <c r="G25" i="9" s="1"/>
  <c r="J11" i="7"/>
  <c r="L11" i="7" s="1"/>
  <c r="J32" i="7"/>
  <c r="L32" i="7" s="1"/>
  <c r="M32" i="7" s="1"/>
  <c r="G40" i="9" s="1"/>
  <c r="J28" i="7"/>
  <c r="L28" i="7" s="1"/>
  <c r="J23" i="7"/>
  <c r="L23" i="7" s="1"/>
  <c r="J25" i="7"/>
  <c r="L25" i="7" s="1"/>
  <c r="M25" i="7" s="1"/>
  <c r="G33" i="9" s="1"/>
  <c r="J20" i="7"/>
  <c r="L20" i="7" s="1"/>
  <c r="J36" i="7"/>
  <c r="L36" i="7" s="1"/>
  <c r="J29" i="7"/>
  <c r="L29" i="7" s="1"/>
  <c r="M29" i="7" s="1"/>
  <c r="G37" i="9" s="1"/>
  <c r="J24" i="7"/>
  <c r="L24" i="7" s="1"/>
  <c r="M24" i="7" s="1"/>
  <c r="G32" i="9" s="1"/>
  <c r="J15" i="7"/>
  <c r="L15" i="7" s="1"/>
  <c r="J18" i="7"/>
  <c r="L18" i="7" s="1"/>
  <c r="J26" i="7"/>
  <c r="L26" i="7" s="1"/>
  <c r="J22" i="7"/>
  <c r="L22" i="7" s="1"/>
  <c r="M22" i="7" s="1"/>
  <c r="G30" i="9" s="1"/>
  <c r="J30" i="7"/>
  <c r="L30" i="7" s="1"/>
  <c r="M30" i="7" s="1"/>
  <c r="G38" i="9" s="1"/>
  <c r="J16" i="7"/>
  <c r="L16" i="7" s="1"/>
  <c r="M16" i="7" s="1"/>
  <c r="G24" i="9" s="1"/>
  <c r="J19" i="7"/>
  <c r="L19" i="7" s="1"/>
  <c r="J13" i="7"/>
  <c r="L13" i="7" s="1"/>
  <c r="M13" i="7" s="1"/>
  <c r="G21" i="9" s="1"/>
  <c r="J21" i="7"/>
  <c r="L21" i="7" s="1"/>
  <c r="M21" i="7" s="1"/>
  <c r="G29" i="9" s="1"/>
  <c r="J12" i="7"/>
  <c r="L12" i="7" s="1"/>
  <c r="J10" i="7"/>
  <c r="L10" i="7" s="1"/>
  <c r="J34" i="7"/>
  <c r="L34" i="7" s="1"/>
  <c r="H43" i="9"/>
  <c r="I43" i="9"/>
  <c r="J43" i="9" s="1"/>
  <c r="C28" i="11" l="1"/>
  <c r="C24" i="11"/>
  <c r="I44" i="9"/>
  <c r="J44" i="9" s="1"/>
  <c r="K44" i="9" s="1"/>
  <c r="M36" i="7"/>
  <c r="G44" i="9" s="1"/>
  <c r="H44" i="9" s="1"/>
  <c r="I42" i="9"/>
  <c r="J42" i="9" s="1"/>
  <c r="K42" i="9" s="1"/>
  <c r="M34" i="7"/>
  <c r="G42" i="9" s="1"/>
  <c r="H42" i="9" s="1"/>
  <c r="M28" i="7"/>
  <c r="G36" i="9" s="1"/>
  <c r="H36" i="9" s="1"/>
  <c r="I34" i="9"/>
  <c r="J34" i="9" s="1"/>
  <c r="K34" i="9" s="1"/>
  <c r="M26" i="7"/>
  <c r="G34" i="9" s="1"/>
  <c r="H34" i="9" s="1"/>
  <c r="I22" i="9"/>
  <c r="J22" i="9" s="1"/>
  <c r="K22" i="9" s="1"/>
  <c r="M14" i="7"/>
  <c r="G22" i="9" s="1"/>
  <c r="H22" i="9" s="1"/>
  <c r="M11" i="7"/>
  <c r="G19" i="9" s="1"/>
  <c r="H19" i="9" s="1"/>
  <c r="I23" i="9"/>
  <c r="J23" i="9" s="1"/>
  <c r="K23" i="9" s="1"/>
  <c r="M15" i="7"/>
  <c r="G23" i="9" s="1"/>
  <c r="H23" i="9" s="1"/>
  <c r="I28" i="9"/>
  <c r="J28" i="9" s="1"/>
  <c r="K28" i="9" s="1"/>
  <c r="M20" i="7"/>
  <c r="G28" i="9" s="1"/>
  <c r="H28" i="9" s="1"/>
  <c r="I31" i="9"/>
  <c r="J31" i="9" s="1"/>
  <c r="K31" i="9" s="1"/>
  <c r="M23" i="7"/>
  <c r="G31" i="9" s="1"/>
  <c r="H31" i="9" s="1"/>
  <c r="M10" i="7"/>
  <c r="G18" i="9" s="1"/>
  <c r="H18" i="9" s="1"/>
  <c r="M19" i="7"/>
  <c r="G27" i="9" s="1"/>
  <c r="H27" i="9" s="1"/>
  <c r="I20" i="9"/>
  <c r="J20" i="9" s="1"/>
  <c r="K20" i="9" s="1"/>
  <c r="M12" i="7"/>
  <c r="G20" i="9" s="1"/>
  <c r="H20" i="9" s="1"/>
  <c r="I26" i="9"/>
  <c r="M18" i="7"/>
  <c r="G26" i="9" s="1"/>
  <c r="H26" i="9" s="1"/>
  <c r="C32" i="11"/>
  <c r="I18" i="9"/>
  <c r="J18" i="9" s="1"/>
  <c r="I29" i="9"/>
  <c r="H29" i="9"/>
  <c r="I38" i="9"/>
  <c r="H38" i="9"/>
  <c r="I37" i="9"/>
  <c r="H37" i="9"/>
  <c r="I27" i="9"/>
  <c r="J27" i="9" s="1"/>
  <c r="I41" i="9"/>
  <c r="H41" i="9"/>
  <c r="I36" i="9"/>
  <c r="J36" i="9" s="1"/>
  <c r="I19" i="9"/>
  <c r="J19" i="9" s="1"/>
  <c r="I21" i="9"/>
  <c r="H21" i="9"/>
  <c r="I24" i="9"/>
  <c r="H24" i="9"/>
  <c r="I30" i="9"/>
  <c r="H30" i="9"/>
  <c r="I32" i="9"/>
  <c r="H32" i="9"/>
  <c r="I33" i="9"/>
  <c r="H33" i="9"/>
  <c r="I40" i="9"/>
  <c r="H40" i="9"/>
  <c r="I25" i="9"/>
  <c r="H25" i="9"/>
  <c r="K43" i="9"/>
  <c r="J26" i="9" l="1"/>
  <c r="K26" i="9" s="1"/>
  <c r="C15" i="11"/>
  <c r="C23" i="11"/>
  <c r="C33" i="11"/>
  <c r="C20" i="11"/>
  <c r="C31" i="11"/>
  <c r="C11" i="11"/>
  <c r="C12" i="11"/>
  <c r="C17" i="11"/>
  <c r="C9" i="11"/>
  <c r="C29" i="11"/>
  <c r="J40" i="9"/>
  <c r="K40" i="9" s="1"/>
  <c r="C30" i="11"/>
  <c r="J41" i="9"/>
  <c r="K41" i="9" s="1"/>
  <c r="C21" i="11"/>
  <c r="J32" i="9"/>
  <c r="K32" i="9" s="1"/>
  <c r="C13" i="11"/>
  <c r="J24" i="9"/>
  <c r="K24" i="9" s="1"/>
  <c r="C26" i="11"/>
  <c r="J37" i="9"/>
  <c r="K37" i="9" s="1"/>
  <c r="C18" i="11"/>
  <c r="J29" i="9"/>
  <c r="K29" i="9" s="1"/>
  <c r="C14" i="11"/>
  <c r="J25" i="9"/>
  <c r="K25" i="9" s="1"/>
  <c r="C22" i="11"/>
  <c r="J33" i="9"/>
  <c r="K33" i="9" s="1"/>
  <c r="C19" i="11"/>
  <c r="J30" i="9"/>
  <c r="K30" i="9" s="1"/>
  <c r="C10" i="11"/>
  <c r="J21" i="9"/>
  <c r="K21" i="9" s="1"/>
  <c r="C27" i="11"/>
  <c r="J38" i="9"/>
  <c r="K38" i="9" s="1"/>
  <c r="C25" i="11"/>
  <c r="C7" i="11"/>
  <c r="C8" i="11"/>
  <c r="C16" i="11"/>
  <c r="K27" i="9"/>
  <c r="K18" i="9"/>
  <c r="K19" i="9"/>
  <c r="K36" i="9"/>
</calcChain>
</file>

<file path=xl/sharedStrings.xml><?xml version="1.0" encoding="utf-8"?>
<sst xmlns="http://schemas.openxmlformats.org/spreadsheetml/2006/main" count="702" uniqueCount="500">
  <si>
    <t>Low</t>
  </si>
  <si>
    <t>Risk Threshold Matrix</t>
  </si>
  <si>
    <t>High</t>
  </si>
  <si>
    <t>Moderate</t>
  </si>
  <si>
    <t>Qualitative Value</t>
  </si>
  <si>
    <t>Semi-Quantitative Values</t>
  </si>
  <si>
    <t>Description</t>
  </si>
  <si>
    <t>Inventory of Authorized and Unauthorized Devices</t>
  </si>
  <si>
    <t>Inventory of Authorized and Unauthorized Software</t>
  </si>
  <si>
    <t>Secure Configurations for Hardware and Software on Laptops, Workstations, and Servers</t>
  </si>
  <si>
    <t xml:space="preserve">Continuous Vulnerability Assessment and Remediation </t>
  </si>
  <si>
    <t>Very High</t>
  </si>
  <si>
    <t>Very Low</t>
  </si>
  <si>
    <t>Overall Control Deficiency</t>
  </si>
  <si>
    <t>Average Control Rating</t>
  </si>
  <si>
    <t>Control Description</t>
  </si>
  <si>
    <t>Qualitative Rating</t>
  </si>
  <si>
    <t>Semi-Quantitative Value</t>
  </si>
  <si>
    <t>Mod</t>
  </si>
  <si>
    <t>Risk Level</t>
  </si>
  <si>
    <t>Top Threshold</t>
  </si>
  <si>
    <t>Lower Threshold</t>
  </si>
  <si>
    <t>Null Value Field (to Right)</t>
  </si>
  <si>
    <t>_</t>
  </si>
  <si>
    <t>Threat Event</t>
  </si>
  <si>
    <t>Credibility of the Threat Event</t>
  </si>
  <si>
    <r>
      <t xml:space="preserve">Threat Source                                                                                                     </t>
    </r>
    <r>
      <rPr>
        <b/>
        <sz val="8"/>
        <color rgb="FFFF0000"/>
        <rFont val="Calibri"/>
        <family val="2"/>
        <scheme val="minor"/>
      </rPr>
      <t>*Modified  GSEC</t>
    </r>
  </si>
  <si>
    <r>
      <t xml:space="preserve">Identify Threat Events: </t>
    </r>
    <r>
      <rPr>
        <b/>
        <sz val="12"/>
        <color rgb="FFFF0000"/>
        <rFont val="Arial"/>
        <family val="2"/>
      </rPr>
      <t>Table E-2</t>
    </r>
    <r>
      <rPr>
        <b/>
        <sz val="9"/>
        <color theme="1"/>
        <rFont val="Arial"/>
        <family val="2"/>
      </rPr>
      <t xml:space="preserve"> provides representative examples. A threat event is an event or situation initiated or caused by a threat source that has the potential for causing adverse impact. Threat events for adversarial cyber-attacks are typically characterized by the tactics, techniques, and procedures (TTPs) employed by adversaries. Define threat events with sufficient detail to accomplish the purpose of the risk assessment. </t>
    </r>
  </si>
  <si>
    <t xml:space="preserve">Table E-4     </t>
  </si>
  <si>
    <t>Table D-2</t>
  </si>
  <si>
    <t>Value</t>
  </si>
  <si>
    <t>Confirmed</t>
  </si>
  <si>
    <r>
      <rPr>
        <sz val="9"/>
        <color theme="1"/>
        <rFont val="Arial"/>
        <family val="2"/>
      </rPr>
      <t>Exploit detected internally in the</t>
    </r>
    <r>
      <rPr>
        <b/>
        <sz val="9"/>
        <color theme="1"/>
        <rFont val="Arial"/>
        <family val="2"/>
      </rPr>
      <t xml:space="preserve"> Agency</t>
    </r>
    <r>
      <rPr>
        <sz val="9"/>
        <color theme="1"/>
        <rFont val="Arial"/>
        <family val="2"/>
      </rPr>
      <t>.</t>
    </r>
  </si>
  <si>
    <t>Insider (employee, contractor, partner)</t>
  </si>
  <si>
    <r>
      <rPr>
        <b/>
        <sz val="9"/>
        <color theme="1"/>
        <rFont val="Arial"/>
        <family val="2"/>
      </rPr>
      <t>Abuse of confidential information</t>
    </r>
    <r>
      <rPr>
        <sz val="9"/>
        <color theme="1"/>
        <rFont val="Arial"/>
        <family val="2"/>
      </rPr>
      <t xml:space="preserve">, sabotage, harassment, bribery, extortion, identify theft, fraud, data corruption/alteration, unauthorized transactions, etc.
</t>
    </r>
  </si>
  <si>
    <t>Expected</t>
  </si>
  <si>
    <t>Former Insider</t>
  </si>
  <si>
    <r>
      <t>A</t>
    </r>
    <r>
      <rPr>
        <b/>
        <sz val="9"/>
        <color theme="1"/>
        <rFont val="Arial"/>
        <family val="2"/>
      </rPr>
      <t>buse of confidential information</t>
    </r>
    <r>
      <rPr>
        <sz val="9"/>
        <color theme="1"/>
        <rFont val="Arial"/>
        <family val="2"/>
      </rPr>
      <t xml:space="preserve">, sabotage, harassment, bribery, extortion, </t>
    </r>
    <r>
      <rPr>
        <b/>
        <sz val="9"/>
        <color theme="1"/>
        <rFont val="Arial"/>
        <family val="2"/>
      </rPr>
      <t>identify theft</t>
    </r>
    <r>
      <rPr>
        <sz val="9"/>
        <color theme="1"/>
        <rFont val="Arial"/>
        <family val="2"/>
      </rPr>
      <t>, fraud, data corruption/alteration, unauthorized transactions, etc.</t>
    </r>
  </si>
  <si>
    <t>Anticipated</t>
  </si>
  <si>
    <t>Criminal</t>
  </si>
  <si>
    <r>
      <t>Hacker/Cracker - U</t>
    </r>
    <r>
      <rPr>
        <sz val="9"/>
        <color theme="1"/>
        <rFont val="Arial"/>
        <family val="2"/>
      </rPr>
      <t>nauthorized access, intrusion, Data theft, data destruction, identity theft, financial frauds, etc.</t>
    </r>
  </si>
  <si>
    <t>Predicted</t>
  </si>
  <si>
    <t xml:space="preserve">Malicious Code </t>
  </si>
  <si>
    <t xml:space="preserve">Virus, Trojan Horse, Bot, etc.     </t>
  </si>
  <si>
    <t>Possible</t>
  </si>
  <si>
    <r>
      <t xml:space="preserve">Exploit report from a </t>
    </r>
    <r>
      <rPr>
        <b/>
        <sz val="9"/>
        <color theme="1"/>
        <rFont val="Arial"/>
        <family val="2"/>
      </rPr>
      <t xml:space="preserve">single unofficial </t>
    </r>
    <r>
      <rPr>
        <sz val="9"/>
        <color theme="1"/>
        <rFont val="Arial"/>
        <family val="2"/>
      </rPr>
      <t>non-government source.</t>
    </r>
  </si>
  <si>
    <t>Terrorist</t>
  </si>
  <si>
    <t>Data loss or corruption, denial/disruption of service, damage to systems and hardware, etc.</t>
  </si>
  <si>
    <t>N/A</t>
  </si>
  <si>
    <t>No exploit reports received.</t>
  </si>
  <si>
    <t>Environmental</t>
  </si>
  <si>
    <t xml:space="preserve">Natural Disaster (Snow/ice storm, fire, flood)  </t>
  </si>
  <si>
    <t>Exploit known vulnerabilities in mobile systems (e.g., laptops, PDAs, smart phones).</t>
  </si>
  <si>
    <t>Obtain sensitive information through network sniffing of external networks.</t>
  </si>
  <si>
    <t>PREDICTED</t>
  </si>
  <si>
    <t>Exploit vulnerabilities on internal organizational information systems.</t>
  </si>
  <si>
    <t>POSSIBLE</t>
  </si>
  <si>
    <t>Insider: Employee, Contractor,Etc.</t>
  </si>
  <si>
    <t>Former Insider: Employee, Contractor, etc.</t>
  </si>
  <si>
    <t>TABLE E-2: REPRESENTATIVE EXAMPLES – ADVERSARIAL THREAT EVENTS</t>
  </si>
  <si>
    <t>Threat Events</t>
  </si>
  <si>
    <t>(Characterized by TTPs)</t>
  </si>
  <si>
    <t>Perform reconnaissance and gather information.</t>
  </si>
  <si>
    <t xml:space="preserve">Perform perimeter network reconnaissance/scanning.  </t>
  </si>
  <si>
    <t xml:space="preserve">Adversary uses commercial or free software to scan organizational perimeters to obtain a better understanding of the information technology infrastructure and improve the ability to launch successful attacks.  </t>
  </si>
  <si>
    <t>Perform network sniffing of exposed networks.</t>
  </si>
  <si>
    <t xml:space="preserve">Adversary with access to exposed wired or wireless data channels used to transmit information, uses network sniffing to identify components, resources, and protections. </t>
  </si>
  <si>
    <t>Gather information using open source discovery of organizational information.</t>
  </si>
  <si>
    <t xml:space="preserve">Adversary mines publically accessible information to gather information about organizational information systems, business processes, users or personnel, or external relationships that the adversary can subsequently employ in support of an attack.  </t>
  </si>
  <si>
    <t>Perform reconnaissance and surveillance of targeted organizations.</t>
  </si>
  <si>
    <t xml:space="preserve">Adversary uses various means (e.g., scanning, physical observation) over time to examine and assess organizations and ascertain points of vulnerability.  </t>
  </si>
  <si>
    <t xml:space="preserve">Perform malware-directed internal reconnaissance. </t>
  </si>
  <si>
    <t xml:space="preserve">Adversary uses malware installed inside the organizational perimeter to identify targets of opportunity. Because the scanning, probing, or observation does not cross the perimeter, it is not detected by externally placed intrusion detection systems.  </t>
  </si>
  <si>
    <t>Craft or create attack tools.</t>
  </si>
  <si>
    <t>Craft phishing attacks.</t>
  </si>
  <si>
    <t xml:space="preserve">Adversary counterfeits communications from a legitimate/trustworthy source to acquire sensitive information such as usernames, passwords, or SSNs. Typical attacks occur via email, instant messaging, or comparable means; commonly directing users to websites that appear to be legitimate sites, while actually stealing the entered information.  </t>
  </si>
  <si>
    <t>Craft spear phishing attacks.</t>
  </si>
  <si>
    <t xml:space="preserve">Adversary employs phishing attacks targeted at high value targets (e.g., senior leaders/executives).  </t>
  </si>
  <si>
    <t>Craft attacks specifically based on deployed information technology environment.</t>
  </si>
  <si>
    <t xml:space="preserve">Adversary develops attacks (e.g., crafts targeted malware) that take advantage of adversary knowledge of the organizational information technology environment.  </t>
  </si>
  <si>
    <t>Create counterfeit/spoof website.</t>
  </si>
  <si>
    <t xml:space="preserve">Adversary creates duplicates of legitimate websites; when users visit a counterfeit site, the site can gather information or download malware.  </t>
  </si>
  <si>
    <t>Craft counterfeit certificates.</t>
  </si>
  <si>
    <t xml:space="preserve">Adversary counterfeits or compromises a certificate authority, so that malware or connections will appear legitimate. </t>
  </si>
  <si>
    <t>Create and operate false front organizations to inject malicious components into the supply chain.</t>
  </si>
  <si>
    <t xml:space="preserve">Adversary creates false front organizations with the appearance of legitimate suppliers in the critical life-cycle path that then inject corrupted/malicious information system components into the organizational supply chain.  </t>
  </si>
  <si>
    <t>Deliver/insert/install malicious capabilities.</t>
  </si>
  <si>
    <t>Deliver known malware to internal organizational information systems (e.g., virus via email).</t>
  </si>
  <si>
    <t xml:space="preserve">Adversary uses common delivery mechanisms (e.g., email) to install/insert known malware (e. g., malware whose existence is known) into organizational information systems.  </t>
  </si>
  <si>
    <t>Deliver modified malware to internal organizational information systems.</t>
  </si>
  <si>
    <t xml:space="preserve">Adversary uses more sophisticated delivery mechanisms than email (e.g., web traffic, instant messaging, FTP) to deliver malware and possibly modifications of known malware to gain access to internal organizational information systems.  </t>
  </si>
  <si>
    <t>Deliver targeted malware for control of internal systems and exfiltration of data.</t>
  </si>
  <si>
    <t xml:space="preserve">Adversary installs malware that is specifically designed to take control of internal organizational information systems, identify sensitive information, exfiltrate the information back to adversary, and conceal these actions.  </t>
  </si>
  <si>
    <t>Deliver malware by providing removable media.</t>
  </si>
  <si>
    <t xml:space="preserve">Adversary places removable media (e.g., flash drives) containing malware in locations external to organizational physical perimeters but where employees are likely to find the media (e.g., facilities parking lots, exhibits at conferences attended by employees) and use it on organizational information systems.  </t>
  </si>
  <si>
    <t>Insert untargeted malware into downloadable software and/or into commercial information technology products.</t>
  </si>
  <si>
    <t xml:space="preserve">Adversary corrupts or inserts malware into common freeware, shareware or commercial information technology products. Adversary is not targeting specific organizations, simply looking for entry points into internal organizational information systems. Note that this is particularly a concern for mobile applications. </t>
  </si>
  <si>
    <t>Insert targeted malware into organizational information systems and information system components.</t>
  </si>
  <si>
    <t xml:space="preserve">Adversary inserts malware into organizational information systems and information system components (e.g., commercial information technology products), specifically targeted to the hardware, software, and firmware used by organizations (based on knowledge gained via reconnaissance).  </t>
  </si>
  <si>
    <t>Insert specialized malware into organizational information systems based on system configurations.</t>
  </si>
  <si>
    <t>Adversary inserts specialized, non-detectable, malware into organizational information systems based on system configurations, specifically targeting critical information system components based on reconnaissance and placement within organizational information systems.</t>
  </si>
  <si>
    <t>Insert counterfeit or tampered hardware into the supply chain.</t>
  </si>
  <si>
    <t xml:space="preserve">Adversary intercepts hardware from legitimate suppliers. Adversary modifies the hardware or replaces it with faulty or otherwise modified hardware.  </t>
  </si>
  <si>
    <t>Insert tampered critical components into organizational systems.</t>
  </si>
  <si>
    <t xml:space="preserve">Adversary replaces, though supply chain, subverted insider, or some combination thereof, critical information system components with modified or corrupted components.  </t>
  </si>
  <si>
    <t>Install general-purpose sniffers on organization-controlled information systems or networks.</t>
  </si>
  <si>
    <t xml:space="preserve">Adversary installs sniffing software onto internal organizational information systems or networks.  </t>
  </si>
  <si>
    <t>Install persistent and targeted sniffers on organizational information systems and networks.</t>
  </si>
  <si>
    <t xml:space="preserve">Adversary places within internal organizational information systems or networks software designed to (over a continuous period of time) collect (sniff) network traffic.  </t>
  </si>
  <si>
    <t>Insert malicious scanning devices (e.g., wireless sniffers) inside facilities.</t>
  </si>
  <si>
    <t xml:space="preserve">Adversary uses postal service or other commercial delivery services to deliver to organizational mailrooms a device that is able to scan wireless communications accessible from within the mailrooms and then wirelessly transmit information back to adversary.  </t>
  </si>
  <si>
    <t>Insert subverted individuals into organizations.</t>
  </si>
  <si>
    <t xml:space="preserve">Adversary places individuals within organizations who are willing and able to carry out actions to cause harm to organizational missions/business functions.  </t>
  </si>
  <si>
    <t>Insert subverted individuals into privileged positions in organizations.</t>
  </si>
  <si>
    <t xml:space="preserve">Adversary places individuals in privileged positions within organizations who are willing and able to carry out actions to cause harm to organizational missions/business functions. Adversary may target privileged functions to gain access to sensitive information (e.g., user accounts, system files, etc.) and may leverage access to one privileged capability to get to another capability.  </t>
  </si>
  <si>
    <t>Exploit and compromise.</t>
  </si>
  <si>
    <t>Exploit physical access of authorized staff to gain access to organizational facilities.</t>
  </si>
  <si>
    <t xml:space="preserve">Adversary follows (“tailgates”) authorized individuals into secure/controlled locations with the goal of gaining access to facilities, circumventing physical security checks.  </t>
  </si>
  <si>
    <t>Exploit poorly configured or unauthorized information systems exposed to the Internet.</t>
  </si>
  <si>
    <t>Adversary gains access through the Internet to information systems that are not authorized for Internet connectivity or that do not meet organizational configuration requirements.</t>
  </si>
  <si>
    <t>Exploit split tunneling.</t>
  </si>
  <si>
    <t xml:space="preserve">Adversary takes advantage of external organizational or personal information systems (e.g., laptop computers at remote locations) that are simultaneously connected securely to organizational information systems or networks and to nonsecure remote connections.  </t>
  </si>
  <si>
    <t>Exploit multi-tenancy in a cloud environment.</t>
  </si>
  <si>
    <t xml:space="preserve">Adversary, with processes running in an organizationally-used cloud environment, takes advantage of multi-tenancy to observe behavior of organizational processes, acquire organizational information, or interfere with the timely or correct functioning of organizational processes. </t>
  </si>
  <si>
    <t xml:space="preserve">Adversary takes advantage of fact that transportable information systems are outside physical protection of organizations and logical protection of corporate firewalls, and compromises the systems based on known vulnerabilities to gather information from those systems.  </t>
  </si>
  <si>
    <t>Exploit recently discovered vulnerabilities.</t>
  </si>
  <si>
    <t xml:space="preserve">Adversary exploits recently discovered vulnerabilities in organizational information systems in an attempt to compromise the systems before mitigation measures are available or in place.  </t>
  </si>
  <si>
    <t xml:space="preserve">Adversary searches for known vulnerabilities in organizational internal information systems and exploits those vulnerabilities.  </t>
  </si>
  <si>
    <t>Exploit vulnerabilities using zero-day attacks.</t>
  </si>
  <si>
    <t xml:space="preserve">Adversary employs attacks that exploit as yet unpublicized vulnerabilities. Zero-day attacks are based on adversary insight into the information systems and applications used by organizations as well as adversary reconnaissance of organizations.  </t>
  </si>
  <si>
    <t>Exploit vulnerabilities in information systems timed with organizational mission/business operations tempo.</t>
  </si>
  <si>
    <t xml:space="preserve">Adversary launches attacks on organizations in a time and manner consistent with organizational needs to conduct mission/business operations.  </t>
  </si>
  <si>
    <t>Exploit insecure or incomplete data deletion in multi-tenant environment.</t>
  </si>
  <si>
    <t>Adversary obtains unauthorized information due to insecure or incomplete data deletion in a multi-tenant environment (e.g., in a cloud computing environment).</t>
  </si>
  <si>
    <t>Violate isolation in multi-tenant environment.</t>
  </si>
  <si>
    <t>Adversary circumvents or defeats isolation mechanisms in a multi-tenant environment (e.g., in a cloud computing environment) to observe, corrupt, or deny service to hosted services and information/data.</t>
  </si>
  <si>
    <t>Compromise critical information systems via physical access.</t>
  </si>
  <si>
    <t xml:space="preserve">Adversary obtains physical access to organizational information systems and makes modifications.  </t>
  </si>
  <si>
    <t>Compromise information systems or devices used externally and reintroduced into the enterprise.</t>
  </si>
  <si>
    <t xml:space="preserve">Adversary installs malware on information systems or devices while the systems/devices are external to organizations for purposes of subsequently infecting organizations when reconnected.  </t>
  </si>
  <si>
    <t>Compromise software of organizational critical information systems.</t>
  </si>
  <si>
    <t xml:space="preserve">Adversary inserts malware or otherwise corrupts critical internal organizational information systems.  </t>
  </si>
  <si>
    <t>Compromise organizational information systems to facilitate exfiltration of data/information.</t>
  </si>
  <si>
    <t xml:space="preserve">Adversary implants malware into internal organizational information systems, where the malware over time can identify and then exfiltrate valuable information.  </t>
  </si>
  <si>
    <t>Compromise mission-critical information.</t>
  </si>
  <si>
    <t xml:space="preserve">Adversary compromises the integrity of mission-critical information, thus preventing or impeding ability of organizations to which information is supplied, from carrying out operations.  </t>
  </si>
  <si>
    <t>Compromise design, manufacture, and/or distribution of information system components (including hardware, software, and firmware).</t>
  </si>
  <si>
    <t xml:space="preserve">Adversary compromises the design, manufacture, and/or distribution of critical information system components at selected suppliers.  </t>
  </si>
  <si>
    <t>Conduct an attack (i.e., direct/coordinate attack tools or activities).</t>
  </si>
  <si>
    <t>Conduct communications interception attacks.</t>
  </si>
  <si>
    <t xml:space="preserve">Adversary takes advantage of communications that are either unencrypted or use weak encryption (e.g., encryption containing publically known flaws), targets those communications, and gains access to transmitted information and channels.  </t>
  </si>
  <si>
    <t>Conduct wireless jamming attacks.</t>
  </si>
  <si>
    <t xml:space="preserve">Adversary takes measures to interfere with wireless communications so as to impede or prevent communications from reaching intended recipients.  </t>
  </si>
  <si>
    <t>Conduct attacks using unauthorized ports, protocols and services.</t>
  </si>
  <si>
    <t xml:space="preserve">Adversary conducts attacks using ports, protocols, and services for ingress and egress that are not authorized for use by organizations.  </t>
  </si>
  <si>
    <t>Conduct attacks leveraging traffic/data movement allowed across perimeter.</t>
  </si>
  <si>
    <t xml:space="preserve">Adversary makes use of permitted information flows (e.g., email communication, removable storage) to compromise internal information systems, which allows adversary to obtain and exfiltrate sensitive information through perimeters.  </t>
  </si>
  <si>
    <t>Conduct simple Denial of Service (DoS) attack.</t>
  </si>
  <si>
    <t xml:space="preserve">Adversary attempts to make an Internet-accessible resource unavailable to intended users, or prevent the resource from functioning efficiently or at all, temporarily or indefinitely.  </t>
  </si>
  <si>
    <t>Conduct Distributed Denial of Service (DDoS) attacks.</t>
  </si>
  <si>
    <t xml:space="preserve">Adversary uses multiple compromised information systems to attack a single target, thereby causing denial of service for users of the targeted information systems.  </t>
  </si>
  <si>
    <t>Conduct targeted Denial of Service (DoS) attacks.</t>
  </si>
  <si>
    <t>Adversary targets DoS attacks to critical information systems, components, or supporting infrastructures, based on adversary knowledge of dependencies.</t>
  </si>
  <si>
    <t>Conduct physical attacks on organizational facilities.</t>
  </si>
  <si>
    <t>Adversary conducts a physical attack on organizational facilities (e.g., sets a fire).</t>
  </si>
  <si>
    <t>Conduct physical attacks on infrastructures supporting organizational facilities.</t>
  </si>
  <si>
    <t>Adversary conducts a physical attack on one or more infrastructures supporting organizational facilities (e.g., breaks a water main, cuts a power line).</t>
  </si>
  <si>
    <t>Conduct cyber-physical attacks on organizational facilities.</t>
  </si>
  <si>
    <t>Adversary conducts a cyber-physical attack on organizational facilities (e.g., remotely changes HVAC settings).</t>
  </si>
  <si>
    <t>Conduct data scavenging attacks in a cloud environment.</t>
  </si>
  <si>
    <t>Adversary obtains data used and then deleted by organizational processes running in a cloud environment.</t>
  </si>
  <si>
    <t>Conduct brute force login attempts/password guessing attacks.</t>
  </si>
  <si>
    <t xml:space="preserve">Adversary attempts to gain access to organizational information systems by random or systematic guessing of passwords, possibly supported by password cracking utilities.  </t>
  </si>
  <si>
    <t>Conduct nontargeted zero-day attacks.</t>
  </si>
  <si>
    <t xml:space="preserve">Adversary employs attacks that exploit as yet unpublicized vulnerabilities. Attacks are not based on any adversary insights into specific vulnerabilities of organizations.  </t>
  </si>
  <si>
    <t>Conduct externally-based session hijacking.</t>
  </si>
  <si>
    <t xml:space="preserve">Adversary takes control of (hijacks) already established, legitimate information system sessions between organizations and external entities (e.g., users connecting from off-site locations).  </t>
  </si>
  <si>
    <t>Conduct internally-based session hijacking.</t>
  </si>
  <si>
    <t xml:space="preserve">Adversary places an entity within organizations in order to gain access to organizational information systems or networks for the express purpose of taking control (hijacking) an already established, legitimate session either between organizations and external entities (e.g., users connecting from remote locations) or between two locations within internal networks.  </t>
  </si>
  <si>
    <t>Conduct externally-based network traffic modification (man in the middle) attacks.</t>
  </si>
  <si>
    <t xml:space="preserve">Adversary, operating outside organizational systems, intercepts/eavesdrops on sessions between organizational and external systems. Adversary then relays messages between organizational and external systems, making them believe that they are talking directly to each other over a private connection, when in fact the entire communication is controlled by the adversary. Such attacks are of particular concern for organizational use of community, hybrid, and public clouds. </t>
  </si>
  <si>
    <t>Conduct internally-based network traffic modification (man in the middle) attacks.</t>
  </si>
  <si>
    <t xml:space="preserve">Adversary operating within the organizational infrastructure intercepts and corrupts data sessions.  </t>
  </si>
  <si>
    <t>Conduct outsider-based social engineering to obtain information.</t>
  </si>
  <si>
    <t xml:space="preserve">Externally placed adversary takes actions (e.g., using email, phone) with the intent of persuading or otherwise tricking individuals within organizations into revealing critical/sensitive information (e.g., personally identifiable information).  </t>
  </si>
  <si>
    <t>Conduct insider-based social engineering to obtain information.</t>
  </si>
  <si>
    <t xml:space="preserve">Internally placed adversary takes actions (e.g., using email, phone) so that individuals within organizations reveal critical/sensitive information (e.g., mission information).  </t>
  </si>
  <si>
    <t>Conduct attacks targeting and compromising personal devices of critical employees.</t>
  </si>
  <si>
    <t xml:space="preserve">Adversary targets key organizational employees by placing malware on their personally owned information systems and devices (e.g., laptop/notebook computers, personal digital assistants, smart phones). The intent is to take advantage of any instances where employees use personal information systems or devices to handle critical/sensitive information.  </t>
  </si>
  <si>
    <t>Conduct supply chain attacks targeting and exploiting critical hardware, software, or firmware.</t>
  </si>
  <si>
    <t xml:space="preserve">Adversary targets and compromises the operation of software (e.g., through malware injections), firmware, and hardware that performs critical functions for organizations. This is largely accomplished as supply chain attacks on both commercial off-the-shelf and custom information systems and components.  </t>
  </si>
  <si>
    <t>Achieve results (i.e., cause adverse impacts, obtain information)</t>
  </si>
  <si>
    <t xml:space="preserve">Adversary with access to exposed wired or wireless data channels that organizations (or organizational personnel) use to transmit information (e.g., kiosks, public wireless networks) intercepts communications. </t>
  </si>
  <si>
    <t>Obtain sensitive information via exfiltration.</t>
  </si>
  <si>
    <t xml:space="preserve">Adversary directs malware on organizational systems to locate and surreptitiously transmit sensitive information. </t>
  </si>
  <si>
    <t>Cause degradation or denial of attacker-selected services or capabilities.</t>
  </si>
  <si>
    <t xml:space="preserve">Adversary directs malware on organizational systems to impair the correct and timely support of organizational mission/business functions.  </t>
  </si>
  <si>
    <t>Cause deterioration/destruction of critical information system components and functions.</t>
  </si>
  <si>
    <t xml:space="preserve">Adversary destroys or causes deterioration of critical information system components to impede or eliminate organizational ability to carry out missions or business functions. Detection of this action is not a concern.  </t>
  </si>
  <si>
    <t>Cause integrity loss by creating, deleting, and/or modifying data on publicly accessible information systems (e.g., web defacement).</t>
  </si>
  <si>
    <t xml:space="preserve">Adversary vandalizes, or otherwise makes unauthorized changes to, organizational websites or data on websites.  </t>
  </si>
  <si>
    <t>Cause integrity loss by polluting or corrupting critical data.</t>
  </si>
  <si>
    <t xml:space="preserve">Adversary implants corrupted and incorrect data in critical data, resulting in suboptimal actions or loss of confidence in organizational data/services.  </t>
  </si>
  <si>
    <t>Cause integrity loss by injecting false but believable data into organizational information systems.</t>
  </si>
  <si>
    <t xml:space="preserve">Adversary injects false but believable data into organizational information systems, resulting in suboptimal actions or loss of confidence in organizational data/services.  </t>
  </si>
  <si>
    <t>Cause disclosure of critical and/or sensitive information by authorized users.</t>
  </si>
  <si>
    <t xml:space="preserve">Adversary induces (e.g., via social engineering) authorized users to inadvertently expose, disclose, or mishandle critical/sensitive information.  </t>
  </si>
  <si>
    <t>Cause unauthorized disclosure and/or unavailability by spilling sensitive information.</t>
  </si>
  <si>
    <t xml:space="preserve">Adversary contaminates organizational information systems (including devices and networks) by causing them to handle information of a classification/sensitivity for which they have not been authorized. The information is exposed to individuals who are not authorized access to such information, and the information system, device, or network is unavailable while the spill is investigated and mitigated. </t>
  </si>
  <si>
    <t>Obtain information by externally located interception of wireless network traffic.</t>
  </si>
  <si>
    <t xml:space="preserve">Adversary intercepts organizational communications over wireless networks.  Examples include targeting public wireless access or hotel networking connections, and drive-by subversion of home or organizational wireless routers.   </t>
  </si>
  <si>
    <t>Obtain unauthorized access.</t>
  </si>
  <si>
    <t xml:space="preserve">Adversary with authorized access to organizational information systems, gains access to resources that exceeds authorization. </t>
  </si>
  <si>
    <t>Obtain sensitive data/information from publicly accessible information systems.</t>
  </si>
  <si>
    <t xml:space="preserve">Adversary scans or mines information on publically accessible servers and web pages of organizations with the intent of finding sensitive information.  </t>
  </si>
  <si>
    <t>Obtain information by opportunistically stealing or scavenging information systems/components.</t>
  </si>
  <si>
    <t xml:space="preserve">Adversary steals information systems or components (e. g., laptop computers or data storage media) that are left unattended outside of the physical perimeters of organizations, or scavenges discarded components.  </t>
  </si>
  <si>
    <t>Maintain a presence or set of capabilities.</t>
  </si>
  <si>
    <t>Obfuscate adversary actions.</t>
  </si>
  <si>
    <t xml:space="preserve">Adversary takes actions to inhibit the effectiveness of the intrusion detection systems or auditing capabilities within organizations.  </t>
  </si>
  <si>
    <t>Adapt cyber attacks based on detailed surveillance.</t>
  </si>
  <si>
    <t xml:space="preserve">Adversary adapts behavior in response to surveillance and organizational security measures.  </t>
  </si>
  <si>
    <t xml:space="preserve">Coordinate a campaign. </t>
  </si>
  <si>
    <t>Coordinate a campaign of multi-staged attacks (e.g., hopping).</t>
  </si>
  <si>
    <t xml:space="preserve">Adversary moves the source of malicious commands or actions from one compromised information system to another, making analysis difficult.  </t>
  </si>
  <si>
    <t>Coordinate a campaign that combines internal and external attacks across multiple information systems and information technologies.</t>
  </si>
  <si>
    <t xml:space="preserve">Adversary combines attacks that require both physical presence within organizational facilities and cyber methods to achieve success. Physical attack steps may be as simple as convincing maintenance personnel to leave doors or cabinets open.  </t>
  </si>
  <si>
    <t>Coordinate campaigns across multiple organizations to acquire specific information or achieve desired outcome.</t>
  </si>
  <si>
    <t xml:space="preserve">Adversary does not limit planning to the targeting of one organization. Adversary observes multiple organizations to acquire necessary information on targets of interest.  </t>
  </si>
  <si>
    <t>Coordinate a campaign that spreads attacks across organizational systems from existing presence.</t>
  </si>
  <si>
    <t xml:space="preserve">Adversary uses existing presence within organizational systems to extend the adversary’s span of control to other organizational systems including organizational infrastructure. Adversary thus is in position to further undermine organizational ability to carry out missions/business functions.  </t>
  </si>
  <si>
    <t>Coordinate a campaign of continuous, adaptive, and changing cyber attacks based on detailed surveillance.</t>
  </si>
  <si>
    <t xml:space="preserve">Adversary attacks continually change in response to surveillance and organizational security measures.  </t>
  </si>
  <si>
    <t>Coordinate cyber attacks using external (outsider), internal (insider), and supply chain (supplier) attack vectors.</t>
  </si>
  <si>
    <t xml:space="preserve">Adversary employs continuous, coordinated attacks, potentially using all three attack vectors for the purpose of impeding organizational operations.  </t>
  </si>
  <si>
    <t>Threat Source</t>
  </si>
  <si>
    <t xml:space="preserve">CAPABILITY of Threat Source: Table D-3    </t>
  </si>
  <si>
    <t>Using Table D-3 (below) as a reference; select the Threat Source Capability for each identified threat event from the drop down list.</t>
  </si>
  <si>
    <t>Very sophisticated, well resourced, can generate multiple/continuous/coordinated attacks (e.g. nation state, organized crime, etc.).</t>
  </si>
  <si>
    <t>Spoofing Identity</t>
  </si>
  <si>
    <t>An example of identity spoofing is illegally accessing and then using another user's authentication information, such as username and password.</t>
  </si>
  <si>
    <t>Data Tampering</t>
  </si>
  <si>
    <t xml:space="preserve">Data tampering involves the malicious modification of data. </t>
  </si>
  <si>
    <t>Repudiation / Nonrepudiation</t>
  </si>
  <si>
    <r>
      <rPr>
        <b/>
        <sz val="9"/>
        <color theme="1"/>
        <rFont val="Arial"/>
        <family val="2"/>
      </rPr>
      <t>Repudiation</t>
    </r>
    <r>
      <rPr>
        <sz val="9"/>
        <color theme="1"/>
        <rFont val="Arial"/>
        <family val="2"/>
      </rPr>
      <t xml:space="preserve"> threats are associated with users who deny performing an action without other parties having any way to prove otherwise.</t>
    </r>
  </si>
  <si>
    <t>Limited resources, expertise, and opportunity to support a successful attack.</t>
  </si>
  <si>
    <t>Information Disclosure</t>
  </si>
  <si>
    <t xml:space="preserve">Information disclosure threats involve the exposure of information to individuals who are not supposed to have access to it. </t>
  </si>
  <si>
    <t>Very limited resources, expertise, or opportunity (e.g. may just get “lucky”).</t>
  </si>
  <si>
    <t>Denial of Service</t>
  </si>
  <si>
    <t>Denial of service (DoS) attacks deny service to valid users.</t>
  </si>
  <si>
    <t>Elevation of Privilege</t>
  </si>
  <si>
    <t xml:space="preserve">In this type of threat, an unprivileged user gains privileged access and thereby has sufficient access to compromise or destroy the entire system. </t>
  </si>
  <si>
    <t>MOD</t>
  </si>
  <si>
    <t>LOW</t>
  </si>
  <si>
    <t>Values in this table are populated from          "1 - Controls - SME Input"</t>
  </si>
  <si>
    <t>VERY HIGH</t>
  </si>
  <si>
    <t>VERY LOW</t>
  </si>
  <si>
    <t xml:space="preserve">Type of Impact: Table H-2   </t>
  </si>
  <si>
    <t>Pulled from Tab "2 - Threat Classification"</t>
  </si>
  <si>
    <t>Impact</t>
  </si>
  <si>
    <t>Impact Threshold Matrix</t>
  </si>
  <si>
    <t>Operations</t>
  </si>
  <si>
    <r>
      <rPr>
        <b/>
        <sz val="9"/>
        <color theme="1"/>
        <rFont val="Arial"/>
        <family val="2"/>
      </rPr>
      <t>Inability to perform current missions/business functions</t>
    </r>
    <r>
      <rPr>
        <sz val="9"/>
        <color theme="1"/>
        <rFont val="Arial"/>
        <family val="2"/>
      </rPr>
      <t xml:space="preserve"> in a sufficiently timely manner; with sufficient confidence and/or correctness; within planned resource constraints. </t>
    </r>
  </si>
  <si>
    <t>Impact Level</t>
  </si>
  <si>
    <t>Assets</t>
  </si>
  <si>
    <r>
      <rPr>
        <b/>
        <sz val="9"/>
        <color theme="1"/>
        <rFont val="Arial"/>
        <family val="2"/>
      </rPr>
      <t>Damage to or loss</t>
    </r>
    <r>
      <rPr>
        <sz val="9"/>
        <color theme="1"/>
        <rFont val="Arial"/>
        <family val="2"/>
      </rPr>
      <t xml:space="preserve"> of physical facilities; information systems or networks; information technology or equipment; component parts or supplies; or of loss of information assets. </t>
    </r>
  </si>
  <si>
    <t>Individual</t>
  </si>
  <si>
    <r>
      <rPr>
        <b/>
        <sz val="9"/>
        <color theme="1"/>
        <rFont val="Arial"/>
        <family val="2"/>
      </rPr>
      <t>Injury or loss of life</t>
    </r>
    <r>
      <rPr>
        <sz val="9"/>
        <color theme="1"/>
        <rFont val="Arial"/>
        <family val="2"/>
      </rPr>
      <t>; physical or psychological mistreatment; identity theft; loss of personally identifiable information (PII); or damage to image or reputation.</t>
    </r>
  </si>
  <si>
    <t>Other Organizations</t>
  </si>
  <si>
    <r>
      <t xml:space="preserve">Results in harm (e.g., financial costs, sanctions) due to noncompliance; direct </t>
    </r>
    <r>
      <rPr>
        <b/>
        <sz val="9"/>
        <color theme="1"/>
        <rFont val="Arial"/>
        <family val="2"/>
      </rPr>
      <t>financial costs</t>
    </r>
    <r>
      <rPr>
        <sz val="9"/>
        <color theme="1"/>
        <rFont val="Arial"/>
        <family val="2"/>
      </rPr>
      <t xml:space="preserve">; </t>
    </r>
    <r>
      <rPr>
        <b/>
        <sz val="9"/>
        <color theme="1"/>
        <rFont val="Arial"/>
        <family val="2"/>
      </rPr>
      <t>damage to trust relationships</t>
    </r>
    <r>
      <rPr>
        <sz val="9"/>
        <color theme="1"/>
        <rFont val="Arial"/>
        <family val="2"/>
      </rPr>
      <t xml:space="preserve">; damage to </t>
    </r>
    <r>
      <rPr>
        <b/>
        <sz val="9"/>
        <color theme="1"/>
        <rFont val="Arial"/>
        <family val="2"/>
      </rPr>
      <t xml:space="preserve">reputation </t>
    </r>
    <r>
      <rPr>
        <sz val="9"/>
        <color theme="1"/>
        <rFont val="Arial"/>
        <family val="2"/>
      </rPr>
      <t xml:space="preserve">(and hence future or potential trust relationships). </t>
    </r>
  </si>
  <si>
    <t>Recommended Remediation</t>
  </si>
  <si>
    <t>Rating</t>
  </si>
  <si>
    <t>Table D-3</t>
  </si>
  <si>
    <t>Table D-4</t>
  </si>
  <si>
    <t>Table D-5</t>
  </si>
  <si>
    <t>Table E-4</t>
  </si>
  <si>
    <t>Table G-2</t>
  </si>
  <si>
    <t>Table G-4</t>
  </si>
  <si>
    <t>Table H-2</t>
  </si>
  <si>
    <t>Table H-3</t>
  </si>
  <si>
    <t>Threat Sources</t>
  </si>
  <si>
    <t>Capability</t>
  </si>
  <si>
    <t>Intent</t>
  </si>
  <si>
    <t>Targeting</t>
  </si>
  <si>
    <t>Credibility of Threat Event</t>
  </si>
  <si>
    <t>Likelihood Initiation</t>
  </si>
  <si>
    <t>Likelihood Attack Succeeds</t>
  </si>
  <si>
    <t>Type of Impact</t>
  </si>
  <si>
    <t>Level of Impact</t>
  </si>
  <si>
    <t>HIGH</t>
  </si>
  <si>
    <t>ANTICIPATED</t>
  </si>
  <si>
    <r>
      <t xml:space="preserve">Relevant </t>
    </r>
    <r>
      <rPr>
        <b/>
        <sz val="10"/>
        <color theme="1"/>
        <rFont val="Arial Narrow"/>
        <family val="2"/>
      </rPr>
      <t>security controls</t>
    </r>
    <r>
      <rPr>
        <sz val="10"/>
        <color theme="1"/>
        <rFont val="Arial Narrow"/>
        <family val="2"/>
      </rPr>
      <t xml:space="preserve"> or other </t>
    </r>
    <r>
      <rPr>
        <b/>
        <sz val="10"/>
        <color theme="1"/>
        <rFont val="Arial Narrow"/>
        <family val="2"/>
      </rPr>
      <t>remediation</t>
    </r>
    <r>
      <rPr>
        <sz val="10"/>
        <color theme="1"/>
        <rFont val="Arial Narrow"/>
        <family val="2"/>
      </rPr>
      <t xml:space="preserve"> are </t>
    </r>
    <r>
      <rPr>
        <b/>
        <sz val="10"/>
        <color theme="1"/>
        <rFont val="Arial Narrow"/>
        <family val="2"/>
      </rPr>
      <t>not implemented</t>
    </r>
    <r>
      <rPr>
        <sz val="10"/>
        <color theme="1"/>
        <rFont val="Arial Narrow"/>
        <family val="2"/>
      </rPr>
      <t>; or no security measure can be identified to remediate the threat event.</t>
    </r>
  </si>
  <si>
    <r>
      <t xml:space="preserve">Relevant </t>
    </r>
    <r>
      <rPr>
        <b/>
        <sz val="10"/>
        <color theme="1"/>
        <rFont val="Arial Narrow"/>
        <family val="2"/>
      </rPr>
      <t xml:space="preserve">security controls </t>
    </r>
    <r>
      <rPr>
        <sz val="10"/>
        <color theme="1"/>
        <rFont val="Arial Narrow"/>
        <family val="2"/>
      </rPr>
      <t xml:space="preserve">or other remediation is planned but </t>
    </r>
    <r>
      <rPr>
        <b/>
        <sz val="10"/>
        <color theme="1"/>
        <rFont val="Arial Narrow"/>
        <family val="2"/>
      </rPr>
      <t>not implemented</t>
    </r>
    <r>
      <rPr>
        <sz val="10"/>
        <color theme="1"/>
        <rFont val="Arial Narrow"/>
        <family val="2"/>
      </rPr>
      <t xml:space="preserve">; </t>
    </r>
    <r>
      <rPr>
        <b/>
        <sz val="10"/>
        <color theme="1"/>
        <rFont val="Arial Narrow"/>
        <family val="2"/>
      </rPr>
      <t>compensating</t>
    </r>
    <r>
      <rPr>
        <sz val="10"/>
        <color theme="1"/>
        <rFont val="Arial Narrow"/>
        <family val="2"/>
      </rPr>
      <t xml:space="preserve"> </t>
    </r>
    <r>
      <rPr>
        <b/>
        <sz val="10"/>
        <color theme="1"/>
        <rFont val="Arial Narrow"/>
        <family val="2"/>
      </rPr>
      <t>controls</t>
    </r>
    <r>
      <rPr>
        <sz val="10"/>
        <color theme="1"/>
        <rFont val="Arial Narrow"/>
        <family val="2"/>
      </rPr>
      <t xml:space="preserve"> are in place and at least </t>
    </r>
    <r>
      <rPr>
        <b/>
        <sz val="10"/>
        <color theme="1"/>
        <rFont val="Arial Narrow"/>
        <family val="2"/>
      </rPr>
      <t>minimally effective</t>
    </r>
    <r>
      <rPr>
        <sz val="10"/>
        <color theme="1"/>
        <rFont val="Arial Narrow"/>
        <family val="2"/>
      </rPr>
      <t>.</t>
    </r>
  </si>
  <si>
    <r>
      <t>Relevant</t>
    </r>
    <r>
      <rPr>
        <b/>
        <sz val="10"/>
        <color theme="1"/>
        <rFont val="Arial Narrow"/>
        <family val="2"/>
      </rPr>
      <t xml:space="preserve"> security controls</t>
    </r>
    <r>
      <rPr>
        <sz val="10"/>
        <color theme="1"/>
        <rFont val="Arial Narrow"/>
        <family val="2"/>
      </rPr>
      <t xml:space="preserve"> or other remediation is </t>
    </r>
    <r>
      <rPr>
        <b/>
        <sz val="10"/>
        <color theme="1"/>
        <rFont val="Arial Narrow"/>
        <family val="2"/>
      </rPr>
      <t>fully implemented</t>
    </r>
    <r>
      <rPr>
        <sz val="10"/>
        <color theme="1"/>
        <rFont val="Arial Narrow"/>
        <family val="2"/>
      </rPr>
      <t xml:space="preserve"> and somewhat effective.
</t>
    </r>
  </si>
  <si>
    <r>
      <t>S</t>
    </r>
    <r>
      <rPr>
        <b/>
        <sz val="10"/>
        <color theme="1"/>
        <rFont val="Arial Narrow"/>
        <family val="2"/>
      </rPr>
      <t xml:space="preserve">ecurity controls </t>
    </r>
    <r>
      <rPr>
        <sz val="10"/>
        <color theme="1"/>
        <rFont val="Arial Narrow"/>
        <family val="2"/>
      </rPr>
      <t>are</t>
    </r>
    <r>
      <rPr>
        <b/>
        <sz val="10"/>
        <color theme="1"/>
        <rFont val="Arial Narrow"/>
        <family val="2"/>
      </rPr>
      <t xml:space="preserve"> in place to prevent successful exploitation of the threat</t>
    </r>
    <r>
      <rPr>
        <sz val="10"/>
        <color theme="1"/>
        <rFont val="Arial Narrow"/>
        <family val="2"/>
      </rPr>
      <t>, or significantly impede threat capability.</t>
    </r>
  </si>
  <si>
    <t>Risk</t>
  </si>
  <si>
    <t>Using Table D-4 (below) as a reference; select the INTENT of the Threat Source for each identified threat event from the drop down list.</t>
  </si>
  <si>
    <r>
      <t xml:space="preserve">INTENT of Threat Source: Table D-4                                                                                </t>
    </r>
    <r>
      <rPr>
        <b/>
        <sz val="9"/>
        <color rgb="FFFF0000"/>
        <rFont val="Arial"/>
        <family val="2"/>
      </rPr>
      <t>*Microsoft STRIDE Model</t>
    </r>
  </si>
  <si>
    <r>
      <t xml:space="preserve">The likelihood that threat events will be successful and result in adverse impacts is based upon vulnerabilities identified in Technical, Operational and Management Security Controls.  </t>
    </r>
    <r>
      <rPr>
        <b/>
        <sz val="8"/>
        <color theme="1"/>
        <rFont val="Arial"/>
        <family val="2"/>
      </rPr>
      <t xml:space="preserve">
Threat events for which no control vulnerabilities are identified, have a very low likelihood of resulting in adverse impacts.
</t>
    </r>
  </si>
  <si>
    <t>Populated from "2 - Threat Classification"</t>
  </si>
  <si>
    <t>Value of data on the asset. Does it contain CPI, sensitive data, etc.?</t>
  </si>
  <si>
    <t>Can this asset be used as a jumping off point?</t>
  </si>
  <si>
    <t>Does this asset have high visibility to the public and/or high availability requirements?</t>
  </si>
  <si>
    <t>What is the time and effort for recovery?</t>
  </si>
  <si>
    <t>Using Table E-4 (below) as a reference; select the appropriate value for each identified threat event from the drop down menu.</t>
  </si>
  <si>
    <t>Using Table D-2 (below) as a reference; select the "most credible" Threat Source for each identified threat event from the drop down menu.</t>
  </si>
  <si>
    <t>Value of the Asset?</t>
  </si>
  <si>
    <t>Average Overall Likelihood</t>
  </si>
  <si>
    <t>The Average Overall Likelihood is a weighted risk factor based upon an analysis of the likelihood that the attack will be initiated (column D) and an estimate of the likelihood of the attack being successful (column H).</t>
  </si>
  <si>
    <r>
      <t xml:space="preserve">Assess the likelihood that the threat event will be initiated using the table below as a reference. If threat events require more capability than adversaries possess (and adversaries are cognizant of this fact), then the adversaries are not expected to initiate the events. Also consider the </t>
    </r>
    <r>
      <rPr>
        <b/>
        <i/>
        <u/>
        <sz val="8"/>
        <color theme="1"/>
        <rFont val="Arial"/>
        <family val="2"/>
      </rPr>
      <t>Value of the  Asset</t>
    </r>
    <r>
      <rPr>
        <b/>
        <sz val="8"/>
        <color theme="1"/>
        <rFont val="Arial"/>
        <family val="2"/>
      </rPr>
      <t xml:space="preserve">.
</t>
    </r>
  </si>
  <si>
    <t>REQUIREMENTS              (Ohio Standard ITS-SEC-02)</t>
  </si>
  <si>
    <r>
      <rPr>
        <b/>
        <sz val="10"/>
        <color theme="1"/>
        <rFont val="Arial Narrow"/>
        <family val="2"/>
      </rPr>
      <t>Countermeasures are in place</t>
    </r>
    <r>
      <rPr>
        <sz val="10"/>
        <color theme="1"/>
        <rFont val="Arial Narrow"/>
        <family val="2"/>
      </rPr>
      <t xml:space="preserve"> that will impede successful exercise of the vulnerability, or the </t>
    </r>
    <r>
      <rPr>
        <b/>
        <sz val="10"/>
        <color theme="1"/>
        <rFont val="Arial Narrow"/>
        <family val="2"/>
      </rPr>
      <t>threat-source lacks motivation</t>
    </r>
    <r>
      <rPr>
        <sz val="10"/>
        <color theme="1"/>
        <rFont val="Arial Narrow"/>
        <family val="2"/>
      </rPr>
      <t xml:space="preserve"> or is only marginally capable of carrying out the threat.</t>
    </r>
  </si>
  <si>
    <t>Identify assets under review, e.g., distributed systems, specific applications, wireless, network infrastructure, etc.  One asset may be identified for assessment of multiple threats.</t>
  </si>
  <si>
    <t>Subject Matter Experts</t>
  </si>
  <si>
    <t>Asset (s) Under Review</t>
  </si>
  <si>
    <t>Assessment Date</t>
  </si>
  <si>
    <t>Purpose of Assessment</t>
  </si>
  <si>
    <t xml:space="preserve">Describe the reason the assessment is being performed. </t>
  </si>
  <si>
    <t>Assessment Name</t>
  </si>
  <si>
    <t>Agency</t>
  </si>
  <si>
    <t>2 - Threat Classification</t>
  </si>
  <si>
    <t>5 - Overall Impact</t>
  </si>
  <si>
    <t>Agency Contact</t>
  </si>
  <si>
    <t>Risk Assessor</t>
  </si>
  <si>
    <t>Assets Reviewed</t>
  </si>
  <si>
    <t>Threat</t>
  </si>
  <si>
    <t>RISK ID</t>
  </si>
  <si>
    <t>R-01</t>
  </si>
  <si>
    <t>R-02</t>
  </si>
  <si>
    <t>R-03</t>
  </si>
  <si>
    <t>R-04</t>
  </si>
  <si>
    <t>R-05</t>
  </si>
  <si>
    <t>R-06</t>
  </si>
  <si>
    <t>R-07</t>
  </si>
  <si>
    <t>R-08</t>
  </si>
  <si>
    <t>R-09</t>
  </si>
  <si>
    <t>R-10</t>
  </si>
  <si>
    <t>R-11</t>
  </si>
  <si>
    <t>R-12</t>
  </si>
  <si>
    <t>R-13</t>
  </si>
  <si>
    <t>R-14</t>
  </si>
  <si>
    <t>R-15</t>
  </si>
  <si>
    <t>R-16</t>
  </si>
  <si>
    <t>R-17</t>
  </si>
  <si>
    <t>R-18</t>
  </si>
  <si>
    <t>R-19</t>
  </si>
  <si>
    <t>R-20</t>
  </si>
  <si>
    <t>R-21</t>
  </si>
  <si>
    <t>R-22</t>
  </si>
  <si>
    <t>R-23</t>
  </si>
  <si>
    <t>R-24</t>
  </si>
  <si>
    <t>R-25</t>
  </si>
  <si>
    <t>R-26</t>
  </si>
  <si>
    <t>R-27</t>
  </si>
  <si>
    <t>R-28</t>
  </si>
  <si>
    <t>R-29</t>
  </si>
  <si>
    <t>R-30</t>
  </si>
  <si>
    <t>Risk ID</t>
  </si>
  <si>
    <t>CONFIRMED</t>
  </si>
  <si>
    <t>EXPECTED</t>
  </si>
  <si>
    <t>Malicious Code</t>
  </si>
  <si>
    <r>
      <rPr>
        <sz val="9"/>
        <color theme="1"/>
        <rFont val="Arial"/>
        <family val="2"/>
      </rPr>
      <t xml:space="preserve">Exploit detected in </t>
    </r>
    <r>
      <rPr>
        <b/>
        <sz val="9"/>
        <color theme="1"/>
        <rFont val="Arial"/>
        <family val="2"/>
      </rPr>
      <t>State government</t>
    </r>
    <r>
      <rPr>
        <sz val="9"/>
        <color theme="1"/>
        <rFont val="Arial"/>
        <family val="2"/>
      </rPr>
      <t>.</t>
    </r>
  </si>
  <si>
    <r>
      <t>Exploit reports from</t>
    </r>
    <r>
      <rPr>
        <b/>
        <sz val="9"/>
        <color theme="1"/>
        <rFont val="Arial"/>
        <family val="2"/>
      </rPr>
      <t xml:space="preserve"> multiple trusted security industry sources</t>
    </r>
    <r>
      <rPr>
        <sz val="9"/>
        <color theme="1"/>
        <rFont val="Arial"/>
        <family val="2"/>
      </rPr>
      <t>.</t>
    </r>
  </si>
  <si>
    <r>
      <t xml:space="preserve">Exploit report from a </t>
    </r>
    <r>
      <rPr>
        <b/>
        <sz val="9"/>
        <color theme="1"/>
        <rFont val="Arial"/>
        <family val="2"/>
      </rPr>
      <t>single trusted security industry source.</t>
    </r>
  </si>
  <si>
    <r>
      <rPr>
        <b/>
        <sz val="9"/>
        <color theme="1"/>
        <rFont val="Arial"/>
        <family val="2"/>
      </rPr>
      <t>ALMOST CERTAIN</t>
    </r>
    <r>
      <rPr>
        <sz val="9"/>
        <color theme="1"/>
        <rFont val="Arial"/>
        <family val="2"/>
      </rPr>
      <t xml:space="preserve"> to be initiated; or to occur.</t>
    </r>
  </si>
  <si>
    <r>
      <rPr>
        <b/>
        <sz val="9"/>
        <color theme="1"/>
        <rFont val="Arial"/>
        <family val="2"/>
      </rPr>
      <t>HIGHLY LIKELY</t>
    </r>
    <r>
      <rPr>
        <sz val="9"/>
        <color theme="1"/>
        <rFont val="Arial"/>
        <family val="2"/>
      </rPr>
      <t xml:space="preserve"> to be initiated; or to occur.</t>
    </r>
  </si>
  <si>
    <r>
      <rPr>
        <b/>
        <sz val="9"/>
        <color theme="1"/>
        <rFont val="Arial"/>
        <family val="2"/>
      </rPr>
      <t xml:space="preserve">SOMEWHAT LIKELY </t>
    </r>
    <r>
      <rPr>
        <sz val="9"/>
        <color theme="1"/>
        <rFont val="Arial"/>
        <family val="2"/>
      </rPr>
      <t xml:space="preserve">to be initiated; or to occur. </t>
    </r>
  </si>
  <si>
    <r>
      <rPr>
        <b/>
        <sz val="9"/>
        <color theme="1"/>
        <rFont val="Arial"/>
        <family val="2"/>
      </rPr>
      <t>UNLIKELY</t>
    </r>
    <r>
      <rPr>
        <sz val="9"/>
        <color theme="1"/>
        <rFont val="Arial"/>
        <family val="2"/>
      </rPr>
      <t xml:space="preserve"> to be initiated; or to occur. </t>
    </r>
  </si>
  <si>
    <r>
      <rPr>
        <b/>
        <sz val="9"/>
        <color theme="1"/>
        <rFont val="Arial"/>
        <family val="2"/>
      </rPr>
      <t>HIGHLY UNLIKELY</t>
    </r>
    <r>
      <rPr>
        <sz val="9"/>
        <color theme="1"/>
        <rFont val="Arial"/>
        <family val="2"/>
      </rPr>
      <t xml:space="preserve"> to be initiated; or to occur.</t>
    </r>
  </si>
  <si>
    <r>
      <rPr>
        <b/>
        <sz val="9"/>
        <color theme="1"/>
        <rFont val="Arial"/>
        <family val="2"/>
      </rPr>
      <t>ALMOST CERTAIN</t>
    </r>
    <r>
      <rPr>
        <sz val="9"/>
        <color theme="1"/>
        <rFont val="Arial"/>
        <family val="2"/>
      </rPr>
      <t xml:space="preserve"> to succeed if the threat event is initiated or occurs.</t>
    </r>
  </si>
  <si>
    <r>
      <rPr>
        <b/>
        <sz val="9"/>
        <color theme="1"/>
        <rFont val="Arial"/>
        <family val="2"/>
      </rPr>
      <t>HIGHLY LIKELY</t>
    </r>
    <r>
      <rPr>
        <sz val="9"/>
        <color theme="1"/>
        <rFont val="Arial"/>
        <family val="2"/>
      </rPr>
      <t xml:space="preserve"> to succeed if the threat event is initiated or occurs.</t>
    </r>
  </si>
  <si>
    <r>
      <rPr>
        <b/>
        <sz val="9"/>
        <color theme="1"/>
        <rFont val="Arial"/>
        <family val="2"/>
      </rPr>
      <t>UNLIKELY</t>
    </r>
    <r>
      <rPr>
        <sz val="9"/>
        <color theme="1"/>
        <rFont val="Arial"/>
        <family val="2"/>
      </rPr>
      <t xml:space="preserve"> to succeed if the threat event is initiated or occurs.</t>
    </r>
  </si>
  <si>
    <r>
      <rPr>
        <b/>
        <sz val="9"/>
        <color theme="1"/>
        <rFont val="Arial"/>
        <family val="2"/>
      </rPr>
      <t>HIGHLY UNLIKELY</t>
    </r>
    <r>
      <rPr>
        <sz val="9"/>
        <color theme="1"/>
        <rFont val="Arial"/>
        <family val="2"/>
      </rPr>
      <t xml:space="preserve"> to succeed if the threat event is initiated or occurs.</t>
    </r>
  </si>
  <si>
    <r>
      <rPr>
        <b/>
        <sz val="9"/>
        <color theme="1"/>
        <rFont val="Arial"/>
        <family val="2"/>
      </rPr>
      <t>SOMEWHAT LIKELY</t>
    </r>
    <r>
      <rPr>
        <sz val="9"/>
        <color theme="1"/>
        <rFont val="Arial"/>
        <family val="2"/>
      </rPr>
      <t xml:space="preserve"> to succeed if the threat event is initiated or occurs. </t>
    </r>
  </si>
  <si>
    <t>Moderate resources, expertise, and opportunity to support multiple attacks (e.g. well organized “hackers”).</t>
  </si>
  <si>
    <t>Sophisticated with significant resources, can execute multiple/coordinated attacks (detection is difficult).</t>
  </si>
  <si>
    <t>4 - Likelihood of Event</t>
  </si>
  <si>
    <t xml:space="preserve">Likelihood of Event Occurring:  Table G-2    </t>
  </si>
  <si>
    <t xml:space="preserve">Likelihood of Event Being Successful: Table G-4                        </t>
  </si>
  <si>
    <t>Overall Likelihood of Event Occurring</t>
  </si>
  <si>
    <t>SME 1</t>
  </si>
  <si>
    <t>SME 2</t>
  </si>
  <si>
    <t>SME 3</t>
  </si>
  <si>
    <t xml:space="preserve">Treatment Action Items </t>
  </si>
  <si>
    <t>Due Date</t>
  </si>
  <si>
    <t>Responsible</t>
  </si>
  <si>
    <t>Recommended Treatment Plan</t>
  </si>
  <si>
    <r>
      <rPr>
        <b/>
        <sz val="9"/>
        <color rgb="FFFF0000"/>
        <rFont val="Arial"/>
        <family val="2"/>
      </rPr>
      <t xml:space="preserve">Confidentiality  </t>
    </r>
    <r>
      <rPr>
        <b/>
        <sz val="9"/>
        <rFont val="Arial"/>
        <family val="2"/>
      </rPr>
      <t xml:space="preserve">            HIGH</t>
    </r>
  </si>
  <si>
    <r>
      <rPr>
        <b/>
        <sz val="9"/>
        <color rgb="FFFF0000"/>
        <rFont val="Arial"/>
        <family val="2"/>
      </rPr>
      <t>Criticality</t>
    </r>
    <r>
      <rPr>
        <b/>
        <sz val="9"/>
        <rFont val="Arial"/>
        <family val="2"/>
      </rPr>
      <t xml:space="preserve">              HIGH</t>
    </r>
  </si>
  <si>
    <r>
      <rPr>
        <b/>
        <sz val="9"/>
        <color rgb="FFFF0000"/>
        <rFont val="Arial"/>
        <family val="2"/>
      </rPr>
      <t xml:space="preserve">Confidentiality </t>
    </r>
    <r>
      <rPr>
        <b/>
        <sz val="9"/>
        <rFont val="Arial"/>
        <family val="2"/>
      </rPr>
      <t xml:space="preserve">            MODERATE</t>
    </r>
  </si>
  <si>
    <r>
      <rPr>
        <b/>
        <sz val="9"/>
        <color rgb="FFFF0000"/>
        <rFont val="Arial"/>
        <family val="2"/>
      </rPr>
      <t>Criticality</t>
    </r>
    <r>
      <rPr>
        <b/>
        <sz val="9"/>
        <rFont val="Arial"/>
        <family val="2"/>
      </rPr>
      <t xml:space="preserve">             MODERATE</t>
    </r>
  </si>
  <si>
    <r>
      <t xml:space="preserve">Inappropriate use or disclosure of information for this asset would have a </t>
    </r>
    <r>
      <rPr>
        <b/>
        <sz val="9"/>
        <color theme="1"/>
        <rFont val="Arial"/>
        <family val="2"/>
      </rPr>
      <t>measureable</t>
    </r>
    <r>
      <rPr>
        <sz val="9"/>
        <color theme="1"/>
        <rFont val="Arial"/>
        <family val="2"/>
      </rPr>
      <t xml:space="preserve"> but</t>
    </r>
    <r>
      <rPr>
        <b/>
        <sz val="9"/>
        <color theme="1"/>
        <rFont val="Arial"/>
        <family val="2"/>
      </rPr>
      <t xml:space="preserve"> not significant</t>
    </r>
    <r>
      <rPr>
        <sz val="9"/>
        <color theme="1"/>
        <rFont val="Arial"/>
        <family val="2"/>
      </rPr>
      <t xml:space="preserve"> adverse effect on State of Ohio interests, the conduct of agency programs, or the privacy to which individuals are entitled.</t>
    </r>
  </si>
  <si>
    <r>
      <t xml:space="preserve">The loss of data integrity or availability would result in </t>
    </r>
    <r>
      <rPr>
        <b/>
        <sz val="9"/>
        <color theme="1"/>
        <rFont val="Arial"/>
        <family val="2"/>
      </rPr>
      <t>severe</t>
    </r>
    <r>
      <rPr>
        <sz val="9"/>
        <color theme="1"/>
        <rFont val="Arial"/>
        <family val="2"/>
      </rPr>
      <t xml:space="preserve"> or </t>
    </r>
    <r>
      <rPr>
        <b/>
        <sz val="9"/>
        <color theme="1"/>
        <rFont val="Arial"/>
        <family val="2"/>
      </rPr>
      <t>catastrophic</t>
    </r>
    <r>
      <rPr>
        <sz val="9"/>
        <color theme="1"/>
        <rFont val="Arial"/>
        <family val="2"/>
      </rPr>
      <t xml:space="preserve"> </t>
    </r>
    <r>
      <rPr>
        <b/>
        <sz val="9"/>
        <color theme="1"/>
        <rFont val="Arial"/>
        <family val="2"/>
      </rPr>
      <t>financial loss</t>
    </r>
    <r>
      <rPr>
        <sz val="9"/>
        <color theme="1"/>
        <rFont val="Arial"/>
        <family val="2"/>
      </rPr>
      <t xml:space="preserve"> (requires OIT or Controlling Board approval), legal liability, public distrust, or harm to public health and welfare. </t>
    </r>
  </si>
  <si>
    <r>
      <t xml:space="preserve">Inappropriate use or disclosure of information for this asset would have a </t>
    </r>
    <r>
      <rPr>
        <b/>
        <sz val="9"/>
        <color theme="1"/>
        <rFont val="Arial"/>
        <family val="2"/>
      </rPr>
      <t>significant adverse effect</t>
    </r>
    <r>
      <rPr>
        <sz val="9"/>
        <color theme="1"/>
        <rFont val="Arial"/>
        <family val="2"/>
      </rPr>
      <t xml:space="preserve"> on State of Ohio interests, the conduct of agency programs, or the privacy to which individuals are entitled. </t>
    </r>
  </si>
  <si>
    <r>
      <t xml:space="preserve">The loss of data integrity or availability would result in </t>
    </r>
    <r>
      <rPr>
        <b/>
        <sz val="9"/>
        <color theme="1"/>
        <rFont val="Arial"/>
        <family val="2"/>
      </rPr>
      <t>serious financial loss</t>
    </r>
    <r>
      <rPr>
        <sz val="9"/>
        <color theme="1"/>
        <rFont val="Arial"/>
        <family val="2"/>
      </rPr>
      <t xml:space="preserve"> (less than $25K or within agency spending authority), legal liability, public distrust, or harm to public health and welfare.</t>
    </r>
  </si>
  <si>
    <r>
      <rPr>
        <b/>
        <sz val="9"/>
        <color rgb="FFFF0000"/>
        <rFont val="Arial"/>
        <family val="2"/>
      </rPr>
      <t xml:space="preserve">Confidentiality  </t>
    </r>
    <r>
      <rPr>
        <b/>
        <sz val="9"/>
        <rFont val="Arial"/>
        <family val="2"/>
      </rPr>
      <t xml:space="preserve">            LOW</t>
    </r>
  </si>
  <si>
    <r>
      <rPr>
        <b/>
        <sz val="9"/>
        <color rgb="FFFF0000"/>
        <rFont val="Arial"/>
        <family val="2"/>
      </rPr>
      <t>Criticality</t>
    </r>
    <r>
      <rPr>
        <b/>
        <sz val="9"/>
        <rFont val="Arial"/>
        <family val="2"/>
      </rPr>
      <t xml:space="preserve">             LOW</t>
    </r>
  </si>
  <si>
    <r>
      <t>The inappropriate use or disclosure of information for this asset</t>
    </r>
    <r>
      <rPr>
        <b/>
        <sz val="9"/>
        <color theme="1"/>
        <rFont val="Arial"/>
        <family val="2"/>
      </rPr>
      <t xml:space="preserve"> would not have a material adverse effect</t>
    </r>
    <r>
      <rPr>
        <sz val="9"/>
        <color theme="1"/>
        <rFont val="Arial"/>
        <family val="2"/>
      </rPr>
      <t xml:space="preserve"> on State of Ohio interests, the conduct of agency programs, or the privacy to which individuals are entitled.</t>
    </r>
  </si>
  <si>
    <r>
      <t>The loss of data integrity or availability would result in limited financial loss (</t>
    </r>
    <r>
      <rPr>
        <b/>
        <sz val="9"/>
        <color theme="1"/>
        <rFont val="Arial"/>
        <family val="2"/>
      </rPr>
      <t>no or slight financial loss</t>
    </r>
    <r>
      <rPr>
        <sz val="9"/>
        <color theme="1"/>
        <rFont val="Arial"/>
        <family val="2"/>
      </rPr>
      <t xml:space="preserve">), legal liability, public distrust, or harm to public health and welfare.  </t>
    </r>
  </si>
  <si>
    <t>Confidentiality-HIGH</t>
  </si>
  <si>
    <t>Criticality-HIGH</t>
  </si>
  <si>
    <t>Confidentiality-MOD</t>
  </si>
  <si>
    <t>Criticality-MOD</t>
  </si>
  <si>
    <t>Criticality-LOW</t>
  </si>
  <si>
    <t>Confidentiality-LOW</t>
  </si>
  <si>
    <t>Impact  of Threat Event</t>
  </si>
  <si>
    <t>SME 4</t>
  </si>
  <si>
    <t>SME 5</t>
  </si>
  <si>
    <t>Risk Assessor(s)</t>
  </si>
  <si>
    <t xml:space="preserve">Assessor(s) </t>
  </si>
  <si>
    <t>Assessor 3</t>
  </si>
  <si>
    <t xml:space="preserve">Consider the following asset characteristics in estimating the attractiveness of the target to an adversary. </t>
  </si>
  <si>
    <t>Risk Assessment Report</t>
  </si>
  <si>
    <t>Deliberate actions by people outside of the State to gain unauthorized access to data stores housing sensitive information (HIPAA) could lead to a disclosure of the sensitive data.</t>
  </si>
  <si>
    <t>Today</t>
  </si>
  <si>
    <t>Key Stakeholders</t>
  </si>
  <si>
    <t>Stakeholder 1</t>
  </si>
  <si>
    <t>Additional Comments</t>
  </si>
  <si>
    <t>3 - Threat Source Characteristics</t>
  </si>
  <si>
    <t>Enter assets to assess (below). Scroll to the right and select the appropriate security control rating for each identified asset.</t>
  </si>
  <si>
    <t>Control #1</t>
  </si>
  <si>
    <t>Control #2</t>
  </si>
  <si>
    <t>Control #3</t>
  </si>
  <si>
    <t>Control #4</t>
  </si>
  <si>
    <t>Control #5</t>
  </si>
  <si>
    <t>Control #6</t>
  </si>
  <si>
    <t>Control #7</t>
  </si>
  <si>
    <t>Control #8</t>
  </si>
  <si>
    <t>Control #9</t>
  </si>
  <si>
    <t>Control #10</t>
  </si>
  <si>
    <t>Control #11</t>
  </si>
  <si>
    <t>Control #12</t>
  </si>
  <si>
    <t>Control #13</t>
  </si>
  <si>
    <t>Control #14</t>
  </si>
  <si>
    <t>Control #15</t>
  </si>
  <si>
    <t>Control #16</t>
  </si>
  <si>
    <t>Control #17</t>
  </si>
  <si>
    <t>Control #18</t>
  </si>
  <si>
    <t>Control #19</t>
  </si>
  <si>
    <t>Control #20</t>
  </si>
  <si>
    <t>Assessment Scale                                                                      Security Control Deficiencies</t>
  </si>
  <si>
    <t>The individual, group, or organization responsible for conducting a risk assessment.</t>
  </si>
  <si>
    <r>
      <t xml:space="preserve">The risk assessment process entails ongoing communications and information sharing among </t>
    </r>
    <r>
      <rPr>
        <b/>
        <i/>
        <sz val="11"/>
        <color theme="1"/>
        <rFont val="Calibri"/>
        <family val="2"/>
        <scheme val="minor"/>
      </rPr>
      <t>key stakeholders</t>
    </r>
    <r>
      <rPr>
        <sz val="11"/>
        <color theme="1"/>
        <rFont val="Calibri"/>
        <family val="2"/>
        <scheme val="minor"/>
      </rPr>
      <t xml:space="preserve"> to ensure that:  the inputs to assessments are as accurate as possible and; the results are meaningful and useful inputs to enable an effective response to risk.</t>
    </r>
  </si>
  <si>
    <r>
      <t xml:space="preserve">Mission/business owners and mission/business </t>
    </r>
    <r>
      <rPr>
        <b/>
        <i/>
        <sz val="11"/>
        <color theme="1"/>
        <rFont val="Calibri"/>
        <family val="2"/>
        <scheme val="minor"/>
      </rPr>
      <t>subject matter experts</t>
    </r>
    <r>
      <rPr>
        <sz val="11"/>
        <color theme="1"/>
        <rFont val="Calibri"/>
        <family val="2"/>
        <scheme val="minor"/>
      </rPr>
      <t xml:space="preserve"> should be consulted to obtain the most complete and up-to-date information on mission/business impacts. Other subject matter experts or stakeholder representatives can be consulted to obtain information on immediate versus future impacts (e.g., consulting the Privacy Office for impacts to individuals).</t>
    </r>
  </si>
  <si>
    <t>Agencies must implement the processes and tools used to track/control/prevent/correct the security use of wireless local area networks (LANS), access points, and wireless client systems.</t>
  </si>
  <si>
    <t>Wireless Access Control</t>
  </si>
  <si>
    <t>Data Recovery Capability</t>
  </si>
  <si>
    <t xml:space="preserve">Agencies must manage (track/control/correct) the ongoing operational use of ports, protocols, and services on networked devices in order to minimize windows of vulnerability available to attackers.
Live Training
Online Training
Programs
Resources
Vendor
About
Critical Security Control: 11
Critical Control 10
Critical Control 12
 Limitation and Control of Network Ports, Protocols, and Services </t>
  </si>
  <si>
    <t>REQUIREMENTS                         (Ohio Standard ITS-SEC-02)</t>
  </si>
  <si>
    <t>Controlled Use of Administrative Privileges</t>
  </si>
  <si>
    <t>Boundary Defense</t>
  </si>
  <si>
    <t>Agencies must implement controls to detect/prevent/correct the flow of information transferring networks of different trust levels with a focus on security-damaging data.</t>
  </si>
  <si>
    <t>Agencies must collect, manage, and analyze audit logs of events that could help detect, understand, or recover from an attack.</t>
  </si>
  <si>
    <t>Controlled Access Based on the Need to Know</t>
  </si>
  <si>
    <t xml:space="preserve">Agencies must implement the processes and tools used to track/control/prevent/correct secure access to critical assets (e.g., information, resources, systems) according to the formal determination of which persons, computers, and applications have a need and right to access these critical assets based on an approved classification. </t>
  </si>
  <si>
    <t>Account Monitoring and Control</t>
  </si>
  <si>
    <t>Agencies must actively manage the life-cycle of system and application accounts - their creation, use, dormancy, deletion - in order to minimize opportunities for attackers to leverage them.</t>
  </si>
  <si>
    <t>Data Protection</t>
  </si>
  <si>
    <t xml:space="preserve">Agencies must implement the processes and tools used to prevent data exfiltration, mitigate the effects of exfiltrated data, and ensure the privacy and integrity of sensitive information. </t>
  </si>
  <si>
    <t>Incident Response and Management</t>
  </si>
  <si>
    <t>REQUIREMENTS                            (Ohio Standard ITS-SEC-02)</t>
  </si>
  <si>
    <t>Penetration Tests and Red Team Exercises</t>
  </si>
  <si>
    <t>Agencies must test the overall strength of an organization's defenses (the technology, the processes, and the people) by simulating the objectives and actions of an attacker.</t>
  </si>
  <si>
    <t xml:space="preserve">Agencies must actively manage (inventory, track, and correct) all hardware devices on the network so that only authorized devices are given access, and unauthorized and unmanaged devices are found and prevented from gaining access. </t>
  </si>
  <si>
    <t xml:space="preserve">Agencies must actively manage (inventory, track, and correct) all software on the network so that only authorized software is installed and can execute, and that unauthorized and unmanaged software is found and prevented from installation or execution. </t>
  </si>
  <si>
    <t>Agencies must establish, implement, and actively manage (track, report on, correct) the security configuration of laptops, servers, and workstations using a rigorous configuration management and change control process in order to prevent attackers from exploiting vulnerable services and settings.</t>
  </si>
  <si>
    <t>Agencies must continuously acquire, assess, and take action on new information in order to identify vulnerabilities, remediate, and minimize the window of opportunity for attackers.</t>
  </si>
  <si>
    <r>
      <t xml:space="preserve">Level of Impact: Table H-3                                                                                                                              </t>
    </r>
    <r>
      <rPr>
        <b/>
        <sz val="11"/>
        <color rgb="FFFF0000"/>
        <rFont val="Calibri"/>
        <family val="2"/>
        <scheme val="minor"/>
      </rPr>
      <t xml:space="preserve">Derived from Ohio IT-13 "Data Classification Policy"   </t>
    </r>
    <r>
      <rPr>
        <b/>
        <sz val="11"/>
        <rFont val="Calibri"/>
        <family val="2"/>
        <scheme val="minor"/>
      </rPr>
      <t>Select the most appropriate impact rating for the asset under review.</t>
    </r>
  </si>
  <si>
    <t xml:space="preserve"> </t>
  </si>
  <si>
    <t>Asset Vulnerabilities</t>
  </si>
  <si>
    <t>Maintenance, Monitoring and Analysis of Audit Logs</t>
  </si>
  <si>
    <t>Email and Web Browser Protections</t>
  </si>
  <si>
    <t>Agencies must minimize the attack surface and the opportunities for attackers to manipulate human behavior through their interaction with web browsers and email systems</t>
  </si>
  <si>
    <t>Malware Defenses</t>
  </si>
  <si>
    <t>Limitation and control of Network Ports, Protocols, and Services</t>
  </si>
  <si>
    <t>Secure Configuration for Network Devices such as Firewalls, Routers, and Switches</t>
  </si>
  <si>
    <t>Security Skills Assessment and Appropriate Training to Fill Gaps</t>
  </si>
  <si>
    <t>Application Software Security</t>
  </si>
  <si>
    <t>Agencies must manage the life security life cycle of all in-house developed and acquired software in order to prevent, detect, and correct security weaknesses.</t>
  </si>
  <si>
    <t>Agencies must control the processes and tools used to track/control/prevent/correct the use, assignment, and configuration of administrative privileges on computers, networks, and applications.</t>
  </si>
  <si>
    <t>Agencies must control the installation, spread and execution of malicious code at multiple points in the enterprise, while optimizing the use of automation to enable rapid updating of defense, data gathering, and corrective action.</t>
  </si>
  <si>
    <t>Agencies must establish, implement, and actively manage the processes and tools used to properly back up critical information with a proven methodology for timely recover of it.</t>
  </si>
  <si>
    <t xml:space="preserve">Agencies must establish, implement, and actively manage (track, report on, correct) the security configuration management and change control process in order to prevent attacker from exploiting vulnerable services and settings.
Live Training
Online Training
Programs
Resources
Vendor
About
Critical Security Control: 11
Critical Control 10
Critical Control 12
 Limitation and Control of Network Ports, Protocols, and Services </t>
  </si>
  <si>
    <t>Agencies must ensure for all functional roles in the organization (prioritizing those mission-critical to the business and its security), identify the specific knowledge, skills, and abilities needed to support defense of the enterprise; develop and execute an integrated plan to assess, identify gaps and remediate through policy, organizational planning training, and awareness programs.</t>
  </si>
  <si>
    <t>Agencies must protect the organization's information, as well as its reputation, by developing and implementing an incident response infrastructure (e.g., plans, defined roles, training, communications, management oversight) for quickly discovering  and attack and then effectively containing the damage, eradicating the attacker's presence, and restoring the integrity of the network and systems.</t>
  </si>
  <si>
    <t>Identified Assests</t>
  </si>
  <si>
    <t>Populated from "2 - Threat Classification - Assest Vulnerabilities"</t>
  </si>
  <si>
    <t>Asset Vulnerabilites</t>
  </si>
  <si>
    <t>Assets Security Control Deficiency Rating</t>
  </si>
  <si>
    <t xml:space="preserve">Asset </t>
  </si>
  <si>
    <r>
      <t xml:space="preserve">Risk Rating </t>
    </r>
    <r>
      <rPr>
        <b/>
        <sz val="8"/>
        <rFont val="Arial"/>
        <family val="2"/>
      </rPr>
      <t xml:space="preserve">                               
A function of Impact and Overall Likelihood</t>
    </r>
  </si>
  <si>
    <t>CSC ver 6.0</t>
  </si>
  <si>
    <t>Risk Register</t>
  </si>
  <si>
    <t>Stakeholder 2</t>
  </si>
  <si>
    <t>Stakeholder 3</t>
  </si>
  <si>
    <t>Stakeholder 4</t>
  </si>
  <si>
    <t>Stakeholder 5</t>
  </si>
  <si>
    <t>Assessor 1</t>
  </si>
  <si>
    <t>Assessor 2</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</si>
</sst>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scheme val="minor"/>
    </font>
    <font>
      <b/>
      <sz val="11"/>
      <color theme="1"/>
      <name val="Calibri"/>
      <family val="2"/>
      <scheme val="minor"/>
    </font>
    <font>
      <sz val="11"/>
      <name val="Book Antiqua"/>
      <family val="1"/>
    </font>
    <font>
      <b/>
      <sz val="18"/>
      <color theme="1"/>
      <name val="Calibri"/>
      <family val="2"/>
      <scheme val="minor"/>
    </font>
    <font>
      <b/>
      <sz val="18"/>
      <name val="Arial"/>
      <family val="2"/>
    </font>
    <font>
      <b/>
      <sz val="12"/>
      <name val="Arial"/>
      <family val="2"/>
    </font>
    <font>
      <b/>
      <sz val="10"/>
      <color theme="1"/>
      <name val="Arial"/>
      <family val="2"/>
    </font>
    <font>
      <b/>
      <sz val="10"/>
      <name val="Arial"/>
      <family val="2"/>
    </font>
    <font>
      <b/>
      <sz val="10"/>
      <color theme="1"/>
      <name val="Arial Narrow"/>
      <family val="2"/>
    </font>
    <font>
      <b/>
      <sz val="8"/>
      <name val="Arial"/>
      <family val="2"/>
    </font>
    <font>
      <b/>
      <sz val="12"/>
      <color theme="1"/>
      <name val="Arial"/>
      <family val="2"/>
    </font>
    <font>
      <b/>
      <sz val="14"/>
      <color theme="1"/>
      <name val="Arial"/>
      <family val="2"/>
    </font>
    <font>
      <b/>
      <sz val="8"/>
      <color theme="1"/>
      <name val="Arial"/>
      <family val="2"/>
    </font>
    <font>
      <sz val="10"/>
      <color theme="1"/>
      <name val="Arial"/>
      <family val="2"/>
    </font>
    <font>
      <sz val="8"/>
      <color theme="1"/>
      <name val="Arial"/>
      <family val="2"/>
    </font>
    <font>
      <b/>
      <sz val="8"/>
      <color rgb="FFFF0000"/>
      <name val="Calibri"/>
      <family val="2"/>
      <scheme val="minor"/>
    </font>
    <font>
      <b/>
      <sz val="9"/>
      <color theme="1"/>
      <name val="Arial"/>
      <family val="2"/>
    </font>
    <font>
      <b/>
      <sz val="12"/>
      <color rgb="FFFF0000"/>
      <name val="Arial"/>
      <family val="2"/>
    </font>
    <font>
      <b/>
      <sz val="12"/>
      <color theme="1"/>
      <name val="Arial Narrow"/>
      <family val="2"/>
    </font>
    <font>
      <sz val="9"/>
      <color theme="1"/>
      <name val="Arial"/>
      <family val="2"/>
    </font>
    <font>
      <sz val="11"/>
      <color theme="1"/>
      <name val="Arial"/>
      <family val="2"/>
    </font>
    <font>
      <b/>
      <sz val="14"/>
      <color theme="1"/>
      <name val="Arial Narrow"/>
      <family val="2"/>
    </font>
    <font>
      <b/>
      <i/>
      <sz val="16"/>
      <color theme="1"/>
      <name val="Arial Narrow"/>
      <family val="2"/>
    </font>
    <font>
      <b/>
      <i/>
      <sz val="16"/>
      <color theme="1"/>
      <name val="Arial"/>
      <family val="2"/>
    </font>
    <font>
      <b/>
      <sz val="9"/>
      <color rgb="FFFF0000"/>
      <name val="Arial"/>
      <family val="2"/>
    </font>
    <font>
      <b/>
      <sz val="16"/>
      <color theme="1"/>
      <name val="Arial"/>
      <family val="2"/>
    </font>
    <font>
      <b/>
      <sz val="16"/>
      <color theme="1"/>
      <name val="Calibri"/>
      <family val="2"/>
      <scheme val="minor"/>
    </font>
    <font>
      <b/>
      <sz val="11"/>
      <name val="Arial"/>
      <family val="2"/>
    </font>
    <font>
      <sz val="12"/>
      <color theme="1"/>
      <name val="Arial"/>
      <family val="2"/>
    </font>
    <font>
      <b/>
      <sz val="14"/>
      <name val="Book Antiqua"/>
      <family val="1"/>
    </font>
    <font>
      <b/>
      <sz val="14"/>
      <name val="Arial"/>
      <family val="2"/>
    </font>
    <font>
      <sz val="10"/>
      <color theme="1"/>
      <name val="Arial Narrow"/>
      <family val="2"/>
    </font>
    <font>
      <sz val="14"/>
      <color theme="1"/>
      <name val="Arial"/>
      <family val="2"/>
    </font>
    <font>
      <b/>
      <sz val="9"/>
      <name val="Arial"/>
      <family val="2"/>
    </font>
    <font>
      <b/>
      <sz val="11"/>
      <color rgb="FFFF0000"/>
      <name val="Calibri"/>
      <family val="2"/>
      <scheme val="minor"/>
    </font>
    <font>
      <b/>
      <i/>
      <u/>
      <sz val="8"/>
      <color theme="1"/>
      <name val="Arial"/>
      <family val="2"/>
    </font>
    <font>
      <b/>
      <sz val="11"/>
      <name val="Calibri"/>
      <family val="2"/>
      <scheme val="minor"/>
    </font>
    <font>
      <b/>
      <i/>
      <sz val="11"/>
      <color theme="1"/>
      <name val="Calibri"/>
      <family val="2"/>
      <scheme val="minor"/>
    </font>
    <font>
      <b/>
      <sz val="12"/>
      <color theme="1"/>
      <name val="Calibri"/>
      <family val="2"/>
      <scheme val="minor"/>
    </font>
    <font>
      <sz val="8"/>
      <color theme="1"/>
      <name val="Calibri"/>
      <family val="2"/>
      <scheme val="minor"/>
    </font>
    <font>
      <b/>
      <sz val="14"/>
      <color theme="1"/>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rgb="FFFF6D6D"/>
        <bgColor indexed="64"/>
      </patternFill>
    </fill>
    <fill>
      <patternFill patternType="solid">
        <fgColor rgb="FFBFBFBF"/>
        <bgColor indexed="64"/>
      </patternFill>
    </fill>
    <fill>
      <patternFill patternType="solid">
        <fgColor rgb="FFF2F2F2"/>
        <bgColor indexed="64"/>
      </patternFill>
    </fill>
    <fill>
      <patternFill patternType="solid">
        <fgColor rgb="FFFFFF99"/>
        <bgColor indexed="64"/>
      </patternFill>
    </fill>
    <fill>
      <patternFill patternType="solid">
        <fgColor theme="0" tint="-0.249977111117893"/>
        <bgColor indexed="64"/>
      </patternFill>
    </fill>
    <fill>
      <patternFill patternType="solid">
        <fgColor rgb="FFF8C3BA"/>
        <bgColor indexed="64"/>
      </patternFill>
    </fill>
    <fill>
      <patternFill patternType="solid">
        <fgColor rgb="FFFCE8E8"/>
        <bgColor indexed="64"/>
      </patternFill>
    </fill>
    <fill>
      <patternFill patternType="solid">
        <fgColor rgb="FF66FF99"/>
        <bgColor indexed="64"/>
      </patternFill>
    </fill>
    <fill>
      <patternFill patternType="solid">
        <fgColor rgb="FF00FF00"/>
        <bgColor indexed="64"/>
      </patternFill>
    </fill>
    <fill>
      <patternFill patternType="solid">
        <fgColor theme="0" tint="-0.34998626667073579"/>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s>
  <cellStyleXfs count="2">
    <xf numFmtId="0" fontId="0" fillId="0" borderId="0"/>
    <xf numFmtId="0" fontId="2" fillId="0" borderId="0"/>
  </cellStyleXfs>
  <cellXfs count="473">
    <xf numFmtId="0" fontId="0" fillId="0" borderId="0" xfId="0"/>
    <xf numFmtId="0" fontId="8" fillId="2" borderId="13" xfId="0" applyFont="1" applyFill="1" applyBorder="1" applyAlignment="1" applyProtection="1">
      <alignment horizontal="center" vertical="center" wrapText="1"/>
    </xf>
    <xf numFmtId="0" fontId="8" fillId="2" borderId="15" xfId="0" applyFont="1" applyFill="1" applyBorder="1" applyAlignment="1" applyProtection="1">
      <alignment horizontal="center" vertical="center" wrapText="1"/>
    </xf>
    <xf numFmtId="0" fontId="10"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2" fontId="1" fillId="4" borderId="1" xfId="0" applyNumberFormat="1" applyFont="1" applyFill="1" applyBorder="1" applyAlignment="1">
      <alignment horizontal="center" vertical="center" wrapText="1"/>
    </xf>
    <xf numFmtId="2" fontId="1" fillId="7" borderId="1" xfId="0" applyNumberFormat="1" applyFont="1" applyFill="1" applyBorder="1" applyAlignment="1">
      <alignment horizontal="center" vertical="center" wrapText="1"/>
    </xf>
    <xf numFmtId="0" fontId="1" fillId="3" borderId="1" xfId="0" applyFont="1" applyFill="1" applyBorder="1" applyAlignment="1">
      <alignment wrapText="1"/>
    </xf>
    <xf numFmtId="2" fontId="1" fillId="3" borderId="1" xfId="0" applyNumberFormat="1" applyFont="1" applyFill="1" applyBorder="1" applyAlignment="1">
      <alignment horizontal="center" vertical="center" wrapText="1"/>
    </xf>
    <xf numFmtId="0" fontId="0" fillId="0" borderId="10" xfId="0" applyBorder="1"/>
    <xf numFmtId="0" fontId="12" fillId="0" borderId="8" xfId="0" applyFont="1" applyBorder="1" applyAlignment="1">
      <alignment horizontal="left" vertical="top" wrapText="1"/>
    </xf>
    <xf numFmtId="0" fontId="1" fillId="0" borderId="9" xfId="0" applyFont="1" applyBorder="1" applyAlignment="1">
      <alignment horizontal="center" vertical="center"/>
    </xf>
    <xf numFmtId="0" fontId="8" fillId="2" borderId="1" xfId="0" applyFont="1" applyFill="1" applyBorder="1" applyAlignment="1" applyProtection="1">
      <alignment horizontal="center" vertical="center" wrapText="1"/>
    </xf>
    <xf numFmtId="0" fontId="18" fillId="6" borderId="1"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16" fillId="2" borderId="1" xfId="0" applyFont="1" applyFill="1" applyBorder="1" applyAlignment="1" applyProtection="1">
      <alignment vertical="center" wrapText="1"/>
    </xf>
    <xf numFmtId="0" fontId="16" fillId="6" borderId="1" xfId="0" applyFont="1" applyFill="1" applyBorder="1" applyAlignment="1" applyProtection="1">
      <alignment horizontal="center" vertical="center" wrapText="1"/>
    </xf>
    <xf numFmtId="0" fontId="19" fillId="6" borderId="1" xfId="0" applyFont="1" applyFill="1" applyBorder="1" applyAlignment="1" applyProtection="1">
      <alignment vertical="top" wrapText="1"/>
    </xf>
    <xf numFmtId="0" fontId="19" fillId="2" borderId="1" xfId="0" applyFont="1" applyFill="1" applyBorder="1" applyAlignment="1" applyProtection="1">
      <alignment vertical="center" wrapText="1"/>
    </xf>
    <xf numFmtId="0" fontId="16" fillId="6" borderId="1" xfId="0" applyFont="1" applyFill="1" applyBorder="1" applyAlignment="1" applyProtection="1">
      <alignment vertical="top" wrapText="1"/>
    </xf>
    <xf numFmtId="0" fontId="19" fillId="6" borderId="1" xfId="0" applyFont="1" applyFill="1" applyBorder="1" applyAlignment="1">
      <alignment vertical="top" wrapText="1"/>
    </xf>
    <xf numFmtId="0" fontId="0" fillId="5" borderId="1" xfId="0" applyFill="1" applyBorder="1" applyAlignment="1">
      <alignment horizontal="center" vertical="center" wrapText="1"/>
    </xf>
    <xf numFmtId="49" fontId="21" fillId="8" borderId="5" xfId="0" applyNumberFormat="1" applyFont="1" applyFill="1" applyBorder="1" applyAlignment="1">
      <alignment horizontal="center" vertical="center" wrapText="1"/>
    </xf>
    <xf numFmtId="49" fontId="21" fillId="8" borderId="27" xfId="0" applyNumberFormat="1" applyFont="1" applyFill="1" applyBorder="1" applyAlignment="1">
      <alignment horizontal="center" vertical="center" wrapText="1"/>
    </xf>
    <xf numFmtId="49" fontId="20" fillId="5" borderId="27" xfId="0" applyNumberFormat="1" applyFont="1" applyFill="1" applyBorder="1" applyAlignment="1">
      <alignment vertical="center" wrapText="1"/>
    </xf>
    <xf numFmtId="49" fontId="20" fillId="5" borderId="11" xfId="0" applyNumberFormat="1" applyFont="1" applyFill="1" applyBorder="1" applyAlignment="1">
      <alignment vertical="center" wrapText="1"/>
    </xf>
    <xf numFmtId="49" fontId="0" fillId="0" borderId="0" xfId="0" applyNumberFormat="1"/>
    <xf numFmtId="0" fontId="9" fillId="6" borderId="1" xfId="1" applyFont="1" applyFill="1" applyBorder="1" applyAlignment="1">
      <alignment horizontal="center" vertical="center" wrapText="1"/>
    </xf>
    <xf numFmtId="0" fontId="8" fillId="6" borderId="1" xfId="0" applyFont="1" applyFill="1" applyBorder="1" applyAlignment="1" applyProtection="1">
      <alignment horizontal="center" vertical="center" wrapText="1"/>
    </xf>
    <xf numFmtId="0" fontId="19" fillId="0" borderId="1" xfId="0" applyFont="1" applyBorder="1" applyAlignment="1">
      <alignment horizontal="center" vertical="center" wrapText="1"/>
    </xf>
    <xf numFmtId="0" fontId="16" fillId="2" borderId="12" xfId="0" applyFont="1" applyFill="1" applyBorder="1" applyAlignment="1" applyProtection="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9" fillId="2" borderId="1" xfId="0" applyFont="1" applyFill="1" applyBorder="1" applyAlignment="1" applyProtection="1">
      <alignment vertical="top" wrapText="1"/>
    </xf>
    <xf numFmtId="0" fontId="10"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1" fillId="4" borderId="13" xfId="0" applyFont="1" applyFill="1" applyBorder="1" applyAlignment="1">
      <alignment horizontal="left" vertical="center" wrapText="1"/>
    </xf>
    <xf numFmtId="2" fontId="1" fillId="4" borderId="14" xfId="0"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5" borderId="0" xfId="0" applyFont="1" applyFill="1" applyBorder="1" applyAlignment="1">
      <alignment wrapText="1"/>
    </xf>
    <xf numFmtId="2" fontId="1" fillId="5" borderId="0"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16" fillId="5" borderId="1" xfId="0" applyFont="1" applyFill="1" applyBorder="1" applyAlignment="1" applyProtection="1">
      <alignment horizontal="center" vertical="center" wrapText="1"/>
    </xf>
    <xf numFmtId="0" fontId="10" fillId="2" borderId="3"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27" fillId="5" borderId="1" xfId="1" applyFont="1" applyFill="1" applyBorder="1" applyAlignment="1">
      <alignment horizontal="center" vertical="center" wrapText="1"/>
    </xf>
    <xf numFmtId="0" fontId="0" fillId="0" borderId="8" xfId="0" applyBorder="1" applyAlignment="1">
      <alignment horizontal="center" vertical="center" wrapText="1"/>
    </xf>
    <xf numFmtId="0" fontId="12"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9" fillId="5" borderId="1" xfId="0" applyFont="1" applyFill="1" applyBorder="1" applyAlignment="1">
      <alignment horizontal="center" vertical="center" wrapText="1"/>
    </xf>
    <xf numFmtId="0" fontId="19" fillId="5" borderId="1" xfId="0" applyFont="1" applyFill="1" applyBorder="1" applyAlignment="1" applyProtection="1">
      <alignment horizontal="center" vertical="center" wrapText="1"/>
    </xf>
    <xf numFmtId="0" fontId="0" fillId="0" borderId="1" xfId="0" applyBorder="1"/>
    <xf numFmtId="0" fontId="13" fillId="0" borderId="1" xfId="0" applyFont="1" applyBorder="1"/>
    <xf numFmtId="0" fontId="8" fillId="5" borderId="1" xfId="0" applyFont="1" applyFill="1" applyBorder="1" applyAlignment="1">
      <alignment horizontal="center" vertical="center" wrapText="1"/>
    </xf>
    <xf numFmtId="0" fontId="13" fillId="0" borderId="1" xfId="0" applyFont="1" applyBorder="1" applyAlignment="1">
      <alignment horizontal="center" vertical="top" wrapText="1"/>
    </xf>
    <xf numFmtId="0" fontId="29" fillId="2" borderId="1" xfId="1" applyFont="1" applyFill="1" applyBorder="1" applyAlignment="1">
      <alignment horizontal="center" vertical="center"/>
    </xf>
    <xf numFmtId="0" fontId="29" fillId="2" borderId="12" xfId="1" applyFont="1" applyFill="1" applyBorder="1" applyAlignment="1">
      <alignment horizontal="center" vertical="center"/>
    </xf>
    <xf numFmtId="0" fontId="32" fillId="0" borderId="0" xfId="0" applyFont="1"/>
    <xf numFmtId="2" fontId="27" fillId="2" borderId="26" xfId="1" applyNumberFormat="1" applyFont="1" applyFill="1" applyBorder="1" applyAlignment="1">
      <alignment horizontal="center" vertical="center" wrapText="1"/>
    </xf>
    <xf numFmtId="2" fontId="27" fillId="2" borderId="1" xfId="1" applyNumberFormat="1" applyFont="1" applyFill="1" applyBorder="1" applyAlignment="1">
      <alignment horizontal="center" vertical="center" wrapText="1"/>
    </xf>
    <xf numFmtId="0" fontId="16" fillId="2" borderId="1" xfId="0" applyFont="1" applyFill="1" applyBorder="1" applyAlignment="1" applyProtection="1">
      <alignment horizontal="center" vertical="center" wrapText="1"/>
    </xf>
    <xf numFmtId="0" fontId="26" fillId="5" borderId="3" xfId="0" applyFont="1" applyFill="1" applyBorder="1" applyAlignment="1">
      <alignment horizontal="center" vertical="center" wrapText="1"/>
    </xf>
    <xf numFmtId="0" fontId="16" fillId="2" borderId="26" xfId="0" applyFont="1" applyFill="1" applyBorder="1" applyAlignment="1" applyProtection="1">
      <alignment horizontal="center" vertical="center" wrapText="1"/>
    </xf>
    <xf numFmtId="0" fontId="20" fillId="6" borderId="1" xfId="0" applyFont="1" applyFill="1" applyBorder="1" applyAlignment="1">
      <alignment horizontal="left" vertical="top" wrapText="1"/>
    </xf>
    <xf numFmtId="0" fontId="20" fillId="2" borderId="1" xfId="0" applyFont="1" applyFill="1" applyBorder="1" applyAlignment="1">
      <alignment horizontal="center" vertical="top" wrapText="1"/>
    </xf>
    <xf numFmtId="2" fontId="10"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top" wrapText="1"/>
    </xf>
    <xf numFmtId="0" fontId="13" fillId="2" borderId="1" xfId="0" applyFont="1" applyFill="1" applyBorder="1" applyAlignment="1">
      <alignment horizontal="left" vertical="top" wrapText="1"/>
    </xf>
    <xf numFmtId="49" fontId="13" fillId="2" borderId="1" xfId="0" applyNumberFormat="1" applyFont="1" applyFill="1" applyBorder="1" applyAlignment="1">
      <alignment horizontal="left" vertical="top" wrapText="1"/>
    </xf>
    <xf numFmtId="0" fontId="20" fillId="2" borderId="26" xfId="0" applyFont="1" applyFill="1" applyBorder="1" applyAlignment="1">
      <alignment horizontal="left" vertical="top" wrapText="1"/>
    </xf>
    <xf numFmtId="0" fontId="20" fillId="6" borderId="26" xfId="0" applyFont="1" applyFill="1" applyBorder="1" applyAlignment="1">
      <alignment horizontal="left" vertical="top" wrapText="1"/>
    </xf>
    <xf numFmtId="49" fontId="20" fillId="2" borderId="26" xfId="0" applyNumberFormat="1" applyFont="1" applyFill="1" applyBorder="1" applyAlignment="1">
      <alignment horizontal="left" vertical="top" wrapText="1"/>
    </xf>
    <xf numFmtId="0" fontId="20" fillId="6" borderId="26" xfId="0" applyFont="1" applyFill="1" applyBorder="1" applyAlignment="1">
      <alignment horizontal="center" vertical="top" wrapText="1"/>
    </xf>
    <xf numFmtId="0" fontId="10" fillId="10" borderId="26" xfId="0" applyFont="1" applyFill="1" applyBorder="1" applyAlignment="1">
      <alignment horizontal="center" vertical="center" wrapText="1"/>
    </xf>
    <xf numFmtId="0" fontId="1" fillId="6" borderId="37" xfId="0" applyFont="1" applyFill="1" applyBorder="1" applyAlignment="1">
      <alignment horizontal="center" vertical="center" wrapText="1"/>
    </xf>
    <xf numFmtId="0" fontId="27" fillId="2" borderId="26" xfId="1" applyFont="1" applyFill="1" applyBorder="1" applyAlignment="1">
      <alignment horizontal="center" vertical="center" wrapText="1"/>
    </xf>
    <xf numFmtId="0" fontId="16" fillId="2" borderId="1" xfId="0" applyFont="1" applyFill="1" applyBorder="1" applyAlignment="1" applyProtection="1">
      <alignment horizontal="center" vertical="center" wrapText="1"/>
    </xf>
    <xf numFmtId="0" fontId="0" fillId="0" borderId="0" xfId="0" applyProtection="1">
      <protection locked="0"/>
    </xf>
    <xf numFmtId="0" fontId="13" fillId="2" borderId="26" xfId="0" applyFont="1" applyFill="1" applyBorder="1" applyAlignment="1">
      <alignment horizontal="left" vertical="top"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10" fillId="2" borderId="37" xfId="0" applyFont="1" applyFill="1" applyBorder="1" applyAlignment="1">
      <alignment horizontal="center" vertical="center" wrapText="1"/>
    </xf>
    <xf numFmtId="0" fontId="8" fillId="2" borderId="48" xfId="0" applyFont="1" applyFill="1" applyBorder="1" applyAlignment="1" applyProtection="1">
      <alignment horizontal="center" vertical="center" wrapText="1"/>
    </xf>
    <xf numFmtId="0" fontId="29" fillId="2" borderId="26" xfId="1" applyFont="1" applyFill="1" applyBorder="1" applyAlignment="1">
      <alignment horizontal="center" vertical="center"/>
    </xf>
    <xf numFmtId="0" fontId="33" fillId="2" borderId="21" xfId="1" applyFont="1" applyFill="1" applyBorder="1" applyAlignment="1">
      <alignment horizontal="center" vertical="center" wrapText="1"/>
    </xf>
    <xf numFmtId="0" fontId="33" fillId="2" borderId="25" xfId="1" applyFont="1" applyFill="1" applyBorder="1" applyAlignment="1">
      <alignment horizontal="center" vertical="center" wrapText="1"/>
    </xf>
    <xf numFmtId="14" fontId="0" fillId="0" borderId="0" xfId="0" applyNumberFormat="1"/>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40" xfId="0" applyFont="1" applyFill="1" applyBorder="1" applyAlignment="1">
      <alignment horizontal="center" vertical="center" wrapText="1"/>
    </xf>
    <xf numFmtId="0" fontId="20" fillId="2" borderId="1" xfId="0" applyFont="1" applyFill="1" applyBorder="1" applyAlignment="1" applyProtection="1">
      <alignment vertical="top" wrapText="1"/>
    </xf>
    <xf numFmtId="0" fontId="13" fillId="2" borderId="1" xfId="0" applyFont="1" applyFill="1" applyBorder="1" applyAlignment="1" applyProtection="1">
      <alignment horizontal="left" vertical="top" wrapText="1"/>
    </xf>
    <xf numFmtId="0" fontId="13" fillId="6" borderId="1" xfId="0" applyFont="1" applyFill="1" applyBorder="1" applyAlignment="1" applyProtection="1">
      <alignment horizontal="left" vertical="top" wrapText="1"/>
    </xf>
    <xf numFmtId="0" fontId="0" fillId="5" borderId="0" xfId="0" applyFill="1" applyProtection="1">
      <protection locked="0"/>
    </xf>
    <xf numFmtId="0" fontId="0" fillId="0" borderId="0" xfId="0" applyProtection="1"/>
    <xf numFmtId="0" fontId="1" fillId="0" borderId="1" xfId="0" applyFont="1" applyBorder="1" applyAlignment="1" applyProtection="1">
      <alignment horizontal="center"/>
    </xf>
    <xf numFmtId="0" fontId="0" fillId="0" borderId="0" xfId="0" applyAlignment="1" applyProtection="1">
      <alignment horizontal="center" vertical="center" wrapText="1"/>
    </xf>
    <xf numFmtId="49" fontId="0" fillId="0" borderId="1" xfId="0" applyNumberFormat="1" applyBorder="1" applyAlignment="1" applyProtection="1">
      <alignment horizontal="left" vertical="top" wrapText="1"/>
    </xf>
    <xf numFmtId="2" fontId="0" fillId="0" borderId="1" xfId="0" applyNumberFormat="1" applyBorder="1" applyProtection="1"/>
    <xf numFmtId="0" fontId="0" fillId="2" borderId="1" xfId="0" applyFill="1" applyBorder="1"/>
    <xf numFmtId="2" fontId="28" fillId="2" borderId="1" xfId="0" applyNumberFormat="1" applyFont="1" applyFill="1" applyBorder="1" applyAlignment="1">
      <alignment horizontal="center" vertical="center" wrapText="1"/>
    </xf>
    <xf numFmtId="0" fontId="11" fillId="2" borderId="1" xfId="0" applyFont="1" applyFill="1" applyBorder="1" applyAlignment="1">
      <alignment horizontal="center" wrapText="1"/>
    </xf>
    <xf numFmtId="0" fontId="11" fillId="2" borderId="3" xfId="0" applyFont="1" applyFill="1" applyBorder="1" applyAlignment="1">
      <alignment horizontal="center" wrapText="1"/>
    </xf>
    <xf numFmtId="0" fontId="19" fillId="0" borderId="1" xfId="0" applyFont="1" applyBorder="1" applyAlignment="1">
      <alignment horizontal="center" vertical="center" wrapText="1"/>
    </xf>
    <xf numFmtId="1" fontId="6" fillId="6" borderId="1" xfId="0" applyNumberFormat="1" applyFont="1" applyFill="1" applyBorder="1" applyAlignment="1">
      <alignment horizontal="center" vertical="center" wrapText="1"/>
    </xf>
    <xf numFmtId="2" fontId="6" fillId="6" borderId="1" xfId="0" applyNumberFormat="1" applyFont="1" applyFill="1" applyBorder="1" applyAlignment="1">
      <alignment horizontal="center" vertical="center" wrapText="1"/>
    </xf>
    <xf numFmtId="0" fontId="0" fillId="3" borderId="1" xfId="0" applyFill="1" applyBorder="1" applyProtection="1">
      <protection locked="0"/>
    </xf>
    <xf numFmtId="2" fontId="6" fillId="5" borderId="1" xfId="0" applyNumberFormat="1" applyFont="1" applyFill="1" applyBorder="1" applyAlignment="1" applyProtection="1">
      <alignment horizontal="center" vertical="center" wrapText="1"/>
      <protection locked="0"/>
    </xf>
    <xf numFmtId="0" fontId="20" fillId="5" borderId="1" xfId="0" applyFont="1" applyFill="1" applyBorder="1" applyAlignment="1" applyProtection="1">
      <alignment vertical="top" wrapText="1"/>
      <protection locked="0"/>
    </xf>
    <xf numFmtId="0" fontId="13" fillId="5" borderId="1" xfId="0" applyFont="1" applyFill="1" applyBorder="1" applyAlignment="1" applyProtection="1">
      <alignment horizontal="center" vertical="center" wrapText="1"/>
      <protection locked="0"/>
    </xf>
    <xf numFmtId="0" fontId="20" fillId="5" borderId="26" xfId="0" applyFont="1" applyFill="1" applyBorder="1" applyAlignment="1" applyProtection="1">
      <alignment horizontal="center" vertical="top" wrapText="1"/>
      <protection locked="0"/>
    </xf>
    <xf numFmtId="0" fontId="13" fillId="5" borderId="1" xfId="0" applyFont="1" applyFill="1" applyBorder="1" applyAlignment="1" applyProtection="1">
      <alignment horizontal="left" vertical="top" wrapText="1"/>
      <protection locked="0"/>
    </xf>
    <xf numFmtId="0" fontId="6" fillId="5" borderId="1" xfId="0" applyFont="1" applyFill="1" applyBorder="1" applyAlignment="1" applyProtection="1">
      <alignment horizontal="center" vertical="center" wrapText="1"/>
      <protection locked="0"/>
    </xf>
    <xf numFmtId="0" fontId="20" fillId="13" borderId="3" xfId="0" applyFont="1" applyFill="1" applyBorder="1" applyAlignment="1">
      <alignment horizontal="left" vertical="top" wrapText="1"/>
    </xf>
    <xf numFmtId="14" fontId="0" fillId="3" borderId="1" xfId="0" applyNumberFormat="1" applyFill="1" applyBorder="1" applyAlignment="1" applyProtection="1">
      <alignment horizontal="left" vertical="top" wrapText="1"/>
      <protection locked="0"/>
    </xf>
    <xf numFmtId="0" fontId="1" fillId="2" borderId="12" xfId="0" applyFont="1" applyFill="1" applyBorder="1" applyAlignment="1">
      <alignment horizontal="center" vertical="center" wrapText="1"/>
    </xf>
    <xf numFmtId="49" fontId="20" fillId="3" borderId="27" xfId="0" applyNumberFormat="1" applyFont="1" applyFill="1" applyBorder="1" applyAlignment="1">
      <alignment vertical="center" wrapText="1"/>
    </xf>
    <xf numFmtId="0" fontId="0" fillId="3" borderId="1" xfId="0" applyFill="1" applyBorder="1" applyAlignment="1" applyProtection="1">
      <alignment horizontal="left" vertical="top" wrapText="1"/>
      <protection locked="0"/>
    </xf>
    <xf numFmtId="14" fontId="0" fillId="3" borderId="19" xfId="0" applyNumberFormat="1" applyFill="1" applyBorder="1" applyAlignment="1" applyProtection="1">
      <alignment horizontal="left"/>
      <protection locked="0"/>
    </xf>
    <xf numFmtId="49" fontId="20" fillId="5" borderId="1" xfId="0" applyNumberFormat="1" applyFont="1" applyFill="1" applyBorder="1" applyAlignment="1">
      <alignment vertical="center" wrapText="1"/>
    </xf>
    <xf numFmtId="0" fontId="1" fillId="2" borderId="1" xfId="0" applyFont="1" applyFill="1" applyBorder="1" applyAlignment="1" applyProtection="1">
      <alignment horizontal="center" vertical="center" wrapText="1"/>
    </xf>
    <xf numFmtId="0" fontId="0" fillId="2" borderId="26" xfId="0" applyFill="1" applyBorder="1" applyAlignment="1">
      <alignment horizontal="left" vertical="center" wrapText="1"/>
    </xf>
    <xf numFmtId="0" fontId="0" fillId="2" borderId="1" xfId="0" applyFont="1" applyFill="1" applyBorder="1" applyAlignment="1">
      <alignment vertical="top" wrapText="1"/>
    </xf>
    <xf numFmtId="0" fontId="0" fillId="2" borderId="1" xfId="0" applyFill="1" applyBorder="1" applyAlignment="1">
      <alignment vertical="top" wrapText="1"/>
    </xf>
    <xf numFmtId="0" fontId="0" fillId="2" borderId="1" xfId="0" applyFill="1" applyBorder="1" applyAlignment="1">
      <alignment horizontal="left" vertical="top" wrapText="1"/>
    </xf>
    <xf numFmtId="0" fontId="1" fillId="15" borderId="1" xfId="0" applyFont="1" applyFill="1" applyBorder="1" applyAlignment="1">
      <alignment horizontal="center" vertical="center" wrapText="1"/>
    </xf>
    <xf numFmtId="2" fontId="1" fillId="15" borderId="1" xfId="0" applyNumberFormat="1" applyFont="1" applyFill="1" applyBorder="1" applyAlignment="1">
      <alignment horizontal="center" vertical="center" wrapText="1"/>
    </xf>
    <xf numFmtId="0" fontId="1" fillId="15" borderId="3" xfId="0" applyFont="1" applyFill="1" applyBorder="1" applyAlignment="1">
      <alignment horizontal="center" vertical="center" wrapText="1"/>
    </xf>
    <xf numFmtId="0" fontId="1" fillId="4" borderId="1" xfId="0" applyFont="1" applyFill="1" applyBorder="1" applyAlignment="1">
      <alignment wrapText="1"/>
    </xf>
    <xf numFmtId="0" fontId="1" fillId="15" borderId="1" xfId="0" applyFont="1" applyFill="1" applyBorder="1" applyAlignment="1">
      <alignment wrapText="1"/>
    </xf>
    <xf numFmtId="49" fontId="20" fillId="2" borderId="51" xfId="0" applyNumberFormat="1" applyFont="1" applyFill="1" applyBorder="1" applyAlignment="1" applyProtection="1">
      <alignment vertical="center" wrapText="1"/>
      <protection locked="0"/>
    </xf>
    <xf numFmtId="0" fontId="20" fillId="2" borderId="19" xfId="0" applyFont="1" applyFill="1" applyBorder="1" applyAlignment="1" applyProtection="1">
      <alignment horizontal="left" vertical="top" wrapText="1"/>
      <protection locked="0"/>
    </xf>
    <xf numFmtId="0" fontId="20" fillId="5" borderId="3" xfId="0" applyFont="1" applyFill="1" applyBorder="1" applyAlignment="1" applyProtection="1">
      <alignment vertical="top" wrapText="1"/>
      <protection locked="0"/>
    </xf>
    <xf numFmtId="0" fontId="0" fillId="16" borderId="1" xfId="0" applyFill="1" applyBorder="1"/>
    <xf numFmtId="0" fontId="0" fillId="16" borderId="26" xfId="0" applyFill="1" applyBorder="1"/>
    <xf numFmtId="49" fontId="20" fillId="2" borderId="25" xfId="0" applyNumberFormat="1" applyFont="1" applyFill="1" applyBorder="1" applyAlignment="1">
      <alignment horizontal="left" vertical="top" wrapText="1"/>
    </xf>
    <xf numFmtId="49" fontId="13" fillId="2" borderId="3" xfId="0" applyNumberFormat="1" applyFont="1" applyFill="1" applyBorder="1" applyAlignment="1">
      <alignment horizontal="left" vertical="top" wrapText="1"/>
    </xf>
    <xf numFmtId="0" fontId="0" fillId="0" borderId="47" xfId="0" applyBorder="1"/>
    <xf numFmtId="0" fontId="0" fillId="0" borderId="50" xfId="0" applyBorder="1"/>
    <xf numFmtId="2" fontId="1" fillId="3" borderId="14" xfId="0" applyNumberFormat="1" applyFont="1" applyFill="1" applyBorder="1" applyAlignment="1">
      <alignment horizontal="center" vertical="center" wrapText="1"/>
    </xf>
    <xf numFmtId="2" fontId="1" fillId="15" borderId="14" xfId="0" applyNumberFormat="1" applyFont="1" applyFill="1" applyBorder="1" applyAlignment="1">
      <alignment horizontal="center" vertical="center" wrapText="1"/>
    </xf>
    <xf numFmtId="2" fontId="1" fillId="5" borderId="34" xfId="0" applyNumberFormat="1" applyFont="1" applyFill="1" applyBorder="1" applyAlignment="1">
      <alignment horizontal="center" vertical="center" wrapText="1"/>
    </xf>
    <xf numFmtId="2" fontId="1" fillId="5" borderId="35" xfId="0" applyNumberFormat="1" applyFont="1" applyFill="1" applyBorder="1" applyAlignment="1">
      <alignment horizontal="center" vertical="center" wrapText="1"/>
    </xf>
    <xf numFmtId="0" fontId="0" fillId="0" borderId="0" xfId="0"/>
    <xf numFmtId="0" fontId="9" fillId="2" borderId="1" xfId="1" applyFont="1" applyFill="1" applyBorder="1" applyAlignment="1">
      <alignment horizontal="center" vertical="center" wrapText="1"/>
    </xf>
    <xf numFmtId="0" fontId="16" fillId="2" borderId="1" xfId="0" applyFont="1" applyFill="1" applyBorder="1" applyAlignment="1" applyProtection="1">
      <alignment horizontal="center" vertical="center" wrapText="1"/>
    </xf>
    <xf numFmtId="0" fontId="16" fillId="6" borderId="1" xfId="0" applyFont="1" applyFill="1" applyBorder="1" applyAlignment="1" applyProtection="1">
      <alignment horizontal="center" vertical="center" wrapText="1"/>
    </xf>
    <xf numFmtId="0" fontId="19" fillId="6" borderId="1" xfId="0" applyFont="1" applyFill="1" applyBorder="1" applyAlignment="1" applyProtection="1">
      <alignment vertical="top" wrapText="1"/>
    </xf>
    <xf numFmtId="0" fontId="9" fillId="6" borderId="1" xfId="1" applyFont="1" applyFill="1" applyBorder="1" applyAlignment="1">
      <alignment horizontal="center" vertical="center" wrapText="1"/>
    </xf>
    <xf numFmtId="0" fontId="19" fillId="2" borderId="1" xfId="0" applyFont="1" applyFill="1" applyBorder="1" applyAlignment="1" applyProtection="1">
      <alignment vertical="top" wrapText="1"/>
    </xf>
    <xf numFmtId="0" fontId="10" fillId="2" borderId="3"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6" fillId="6" borderId="26" xfId="0" applyFont="1" applyFill="1" applyBorder="1" applyAlignment="1" applyProtection="1">
      <alignment horizontal="center" vertical="center" wrapText="1"/>
    </xf>
    <xf numFmtId="0" fontId="14" fillId="6" borderId="1" xfId="0" applyFont="1" applyFill="1" applyBorder="1" applyAlignment="1">
      <alignment horizontal="left" vertical="top" wrapText="1"/>
    </xf>
    <xf numFmtId="49" fontId="14" fillId="6" borderId="1" xfId="0" applyNumberFormat="1" applyFont="1" applyFill="1" applyBorder="1" applyAlignment="1">
      <alignment horizontal="left" vertical="top" wrapText="1"/>
    </xf>
    <xf numFmtId="2" fontId="12" fillId="6" borderId="1" xfId="0" applyNumberFormat="1" applyFont="1" applyFill="1" applyBorder="1" applyAlignment="1">
      <alignment horizontal="left" vertical="top" wrapText="1"/>
    </xf>
    <xf numFmtId="0" fontId="16" fillId="6" borderId="34" xfId="0" applyFont="1" applyFill="1" applyBorder="1" applyAlignment="1" applyProtection="1">
      <alignment horizontal="center" vertical="center" wrapText="1"/>
    </xf>
    <xf numFmtId="0" fontId="16" fillId="2" borderId="34" xfId="0" applyFont="1" applyFill="1" applyBorder="1" applyAlignment="1" applyProtection="1">
      <alignment horizontal="center" vertical="center" wrapText="1"/>
    </xf>
    <xf numFmtId="0" fontId="19" fillId="2" borderId="34" xfId="0" applyFont="1" applyFill="1" applyBorder="1" applyAlignment="1" applyProtection="1">
      <alignment vertical="top" wrapText="1"/>
    </xf>
    <xf numFmtId="0" fontId="7" fillId="6" borderId="34" xfId="1" applyFont="1" applyFill="1" applyBorder="1" applyAlignment="1">
      <alignment horizontal="center" vertical="center" wrapText="1"/>
    </xf>
    <xf numFmtId="0" fontId="7" fillId="6" borderId="35" xfId="1" applyFont="1" applyFill="1" applyBorder="1" applyAlignment="1">
      <alignment horizontal="center" vertical="center" wrapText="1"/>
    </xf>
    <xf numFmtId="0" fontId="19" fillId="6" borderId="19" xfId="0" applyFont="1" applyFill="1" applyBorder="1" applyAlignment="1" applyProtection="1">
      <alignment vertical="top" wrapText="1"/>
    </xf>
    <xf numFmtId="0" fontId="16" fillId="2" borderId="3" xfId="0" applyFont="1" applyFill="1" applyBorder="1" applyAlignment="1" applyProtection="1">
      <alignment horizontal="center" vertical="center" wrapText="1"/>
    </xf>
    <xf numFmtId="0" fontId="16" fillId="2" borderId="41" xfId="0" applyFont="1" applyFill="1" applyBorder="1" applyAlignment="1" applyProtection="1">
      <alignment horizontal="center" vertical="center" wrapText="1"/>
    </xf>
    <xf numFmtId="0" fontId="9" fillId="2" borderId="3" xfId="1" applyFont="1" applyFill="1" applyBorder="1" applyAlignment="1">
      <alignment horizontal="center" vertical="center" wrapText="1"/>
    </xf>
    <xf numFmtId="0" fontId="16" fillId="12" borderId="5" xfId="0" applyFont="1" applyFill="1" applyBorder="1" applyAlignment="1" applyProtection="1">
      <alignment horizontal="center" vertical="center" wrapText="1"/>
    </xf>
    <xf numFmtId="0" fontId="16" fillId="12" borderId="43" xfId="0" applyFont="1" applyFill="1" applyBorder="1" applyAlignment="1" applyProtection="1">
      <alignment vertical="top" wrapText="1"/>
    </xf>
    <xf numFmtId="0" fontId="19" fillId="13" borderId="44" xfId="0" applyFont="1" applyFill="1" applyBorder="1" applyAlignment="1" applyProtection="1">
      <alignment vertical="top" wrapText="1"/>
    </xf>
    <xf numFmtId="0" fontId="19" fillId="13" borderId="45" xfId="0" applyFont="1" applyFill="1" applyBorder="1" applyAlignment="1" applyProtection="1">
      <alignment vertical="top" wrapText="1"/>
    </xf>
    <xf numFmtId="0" fontId="19" fillId="13" borderId="27" xfId="0" applyFont="1" applyFill="1" applyBorder="1" applyAlignment="1" applyProtection="1">
      <alignment vertical="top" wrapText="1"/>
    </xf>
    <xf numFmtId="0" fontId="19" fillId="6" borderId="24" xfId="0" applyFont="1" applyFill="1" applyBorder="1" applyAlignment="1" applyProtection="1">
      <alignment vertical="top" wrapText="1"/>
    </xf>
    <xf numFmtId="0" fontId="9" fillId="6" borderId="36" xfId="1" applyFont="1" applyFill="1" applyBorder="1" applyAlignment="1">
      <alignment horizontal="center" vertical="center" wrapText="1"/>
    </xf>
    <xf numFmtId="0" fontId="9" fillId="6" borderId="37" xfId="1" applyFont="1" applyFill="1" applyBorder="1" applyAlignment="1">
      <alignment horizontal="center" vertical="center" wrapText="1"/>
    </xf>
    <xf numFmtId="0" fontId="16" fillId="6" borderId="38" xfId="0" applyFont="1" applyFill="1" applyBorder="1" applyAlignment="1" applyProtection="1">
      <alignment horizontal="center" vertical="center" wrapText="1"/>
    </xf>
    <xf numFmtId="0" fontId="13" fillId="2" borderId="26" xfId="0" applyFont="1" applyFill="1" applyBorder="1" applyAlignment="1">
      <alignment horizontal="left" vertical="top" wrapText="1"/>
    </xf>
    <xf numFmtId="0" fontId="13" fillId="2" borderId="1" xfId="0" applyFont="1" applyFill="1" applyBorder="1" applyAlignment="1" applyProtection="1">
      <alignment horizontal="left" vertical="top" wrapText="1"/>
    </xf>
    <xf numFmtId="0" fontId="13" fillId="6" borderId="1" xfId="0" applyFont="1" applyFill="1" applyBorder="1" applyAlignment="1" applyProtection="1">
      <alignment horizontal="left" vertical="top" wrapText="1"/>
    </xf>
    <xf numFmtId="49" fontId="0" fillId="0" borderId="1" xfId="0" applyNumberFormat="1" applyBorder="1" applyAlignment="1" applyProtection="1">
      <alignment horizontal="left" vertical="top" wrapText="1"/>
    </xf>
    <xf numFmtId="2" fontId="0" fillId="0" borderId="1" xfId="0" applyNumberFormat="1" applyBorder="1" applyProtection="1"/>
    <xf numFmtId="0" fontId="12" fillId="6" borderId="1" xfId="0" applyFont="1" applyFill="1" applyBorder="1" applyAlignment="1" applyProtection="1">
      <alignment horizontal="center" vertical="center" wrapText="1"/>
    </xf>
    <xf numFmtId="0" fontId="9" fillId="6"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protection locked="0"/>
    </xf>
    <xf numFmtId="0" fontId="0" fillId="5" borderId="1" xfId="0" applyFill="1" applyBorder="1" applyAlignment="1" applyProtection="1">
      <alignment horizontal="left" vertical="top" wrapText="1"/>
      <protection locked="0"/>
    </xf>
    <xf numFmtId="0" fontId="0" fillId="6" borderId="1" xfId="0" applyFill="1" applyBorder="1"/>
    <xf numFmtId="0" fontId="6" fillId="6" borderId="1" xfId="0" applyFont="1" applyFill="1" applyBorder="1" applyAlignment="1">
      <alignment horizontal="center" vertical="center" wrapText="1"/>
    </xf>
    <xf numFmtId="0" fontId="1" fillId="15" borderId="3" xfId="0" applyFont="1" applyFill="1" applyBorder="1" applyAlignment="1">
      <alignment horizontal="center" vertical="center" wrapText="1"/>
    </xf>
    <xf numFmtId="49" fontId="20" fillId="5" borderId="1" xfId="0" applyNumberFormat="1" applyFont="1" applyFill="1" applyBorder="1" applyAlignment="1" applyProtection="1">
      <alignment vertical="center" wrapText="1"/>
      <protection locked="0"/>
    </xf>
    <xf numFmtId="0" fontId="1" fillId="6" borderId="26" xfId="0" applyFont="1" applyFill="1" applyBorder="1" applyAlignment="1">
      <alignment horizontal="center" vertical="center" wrapText="1"/>
    </xf>
    <xf numFmtId="0" fontId="0" fillId="16" borderId="1" xfId="0" applyFill="1" applyBorder="1"/>
    <xf numFmtId="0" fontId="0" fillId="16" borderId="26" xfId="0" applyFill="1" applyBorder="1"/>
    <xf numFmtId="0" fontId="1" fillId="2" borderId="8" xfId="0" applyFont="1" applyFill="1" applyBorder="1" applyAlignment="1">
      <alignment horizontal="center"/>
    </xf>
    <xf numFmtId="49" fontId="12" fillId="6" borderId="1" xfId="0" applyNumberFormat="1" applyFont="1" applyFill="1" applyBorder="1" applyAlignment="1">
      <alignment horizontal="left" vertical="top" wrapText="1"/>
    </xf>
    <xf numFmtId="0" fontId="3" fillId="2" borderId="0" xfId="0" applyFont="1" applyFill="1" applyBorder="1" applyAlignment="1">
      <alignment horizontal="center" vertical="center"/>
    </xf>
    <xf numFmtId="0" fontId="38" fillId="2" borderId="24" xfId="0" applyFont="1" applyFill="1" applyBorder="1" applyAlignment="1">
      <alignment horizontal="center" vertical="center"/>
    </xf>
    <xf numFmtId="0" fontId="0" fillId="2" borderId="0" xfId="0" applyFill="1" applyBorder="1"/>
    <xf numFmtId="0" fontId="0" fillId="0" borderId="47" xfId="0" applyBorder="1"/>
    <xf numFmtId="0" fontId="16" fillId="2" borderId="57"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6" fillId="6" borderId="57" xfId="0" applyFont="1" applyFill="1" applyBorder="1" applyAlignment="1">
      <alignment horizontal="center" vertical="center" wrapText="1"/>
    </xf>
    <xf numFmtId="0" fontId="33" fillId="2" borderId="1" xfId="1" applyFont="1" applyFill="1" applyBorder="1" applyAlignment="1">
      <alignment horizontal="center" vertical="center" wrapText="1"/>
    </xf>
    <xf numFmtId="0" fontId="19" fillId="2" borderId="1" xfId="0" applyFont="1" applyFill="1" applyBorder="1" applyAlignment="1" applyProtection="1">
      <alignment horizontal="left" vertical="center" wrapText="1"/>
    </xf>
    <xf numFmtId="49" fontId="13" fillId="2" borderId="25" xfId="0" applyNumberFormat="1" applyFont="1" applyFill="1" applyBorder="1" applyAlignment="1">
      <alignment horizontal="left" vertical="top" wrapText="1"/>
    </xf>
    <xf numFmtId="0" fontId="13" fillId="6" borderId="26" xfId="0" applyFont="1" applyFill="1" applyBorder="1" applyAlignment="1">
      <alignment horizontal="left" vertical="top" wrapText="1"/>
    </xf>
    <xf numFmtId="49" fontId="13" fillId="2" borderId="26" xfId="0" applyNumberFormat="1" applyFont="1" applyFill="1" applyBorder="1" applyAlignment="1">
      <alignment horizontal="left" vertical="top" wrapText="1"/>
    </xf>
    <xf numFmtId="0" fontId="13" fillId="5" borderId="26" xfId="0" applyFont="1" applyFill="1" applyBorder="1" applyAlignment="1" applyProtection="1">
      <alignment horizontal="left" vertical="top" wrapText="1"/>
      <protection locked="0"/>
    </xf>
    <xf numFmtId="0" fontId="6" fillId="5" borderId="26" xfId="0" applyFont="1" applyFill="1" applyBorder="1" applyAlignment="1" applyProtection="1">
      <alignment horizontal="center" vertical="center" wrapText="1"/>
      <protection locked="0"/>
    </xf>
    <xf numFmtId="2" fontId="28" fillId="2" borderId="26" xfId="0" applyNumberFormat="1" applyFont="1" applyFill="1" applyBorder="1" applyAlignment="1">
      <alignment horizontal="center" vertical="center" wrapText="1"/>
    </xf>
    <xf numFmtId="0" fontId="33" fillId="2" borderId="34" xfId="1" applyFont="1" applyFill="1" applyBorder="1" applyAlignment="1">
      <alignment horizontal="center" vertical="center" wrapText="1"/>
    </xf>
    <xf numFmtId="0" fontId="20" fillId="2" borderId="26" xfId="0" applyFont="1" applyFill="1" applyBorder="1" applyAlignment="1">
      <alignment horizontal="center" vertical="top" wrapText="1"/>
    </xf>
    <xf numFmtId="2" fontId="10" fillId="6" borderId="26" xfId="0" applyNumberFormat="1" applyFont="1" applyFill="1" applyBorder="1" applyAlignment="1">
      <alignment horizontal="center" vertical="center" wrapText="1"/>
    </xf>
    <xf numFmtId="0" fontId="19" fillId="6" borderId="56" xfId="0" applyFont="1" applyFill="1" applyBorder="1" applyAlignment="1" applyProtection="1">
      <alignment vertical="top" wrapText="1"/>
    </xf>
    <xf numFmtId="0" fontId="1" fillId="4" borderId="3" xfId="0" applyFont="1" applyFill="1" applyBorder="1" applyAlignment="1">
      <alignment horizontal="left" vertical="center" wrapText="1"/>
    </xf>
    <xf numFmtId="0" fontId="1" fillId="5" borderId="41" xfId="0" applyFont="1" applyFill="1" applyBorder="1" applyAlignment="1">
      <alignment horizontal="center" vertical="center" wrapText="1"/>
    </xf>
    <xf numFmtId="0" fontId="1" fillId="2" borderId="53" xfId="0" applyFont="1" applyFill="1" applyBorder="1" applyAlignment="1">
      <alignment horizontal="center"/>
    </xf>
    <xf numFmtId="0" fontId="0" fillId="6" borderId="47" xfId="0" applyFill="1" applyBorder="1"/>
    <xf numFmtId="0" fontId="0" fillId="6" borderId="50" xfId="0" applyFill="1" applyBorder="1"/>
    <xf numFmtId="0" fontId="0" fillId="6" borderId="0" xfId="0" applyFill="1" applyBorder="1"/>
    <xf numFmtId="0" fontId="0" fillId="6" borderId="6" xfId="0" applyFill="1" applyBorder="1"/>
    <xf numFmtId="0" fontId="0" fillId="2" borderId="6" xfId="0" applyFill="1" applyBorder="1"/>
    <xf numFmtId="0" fontId="0" fillId="2" borderId="48" xfId="0" applyFill="1" applyBorder="1" applyAlignment="1">
      <alignment horizontal="center"/>
    </xf>
    <xf numFmtId="0" fontId="3" fillId="2" borderId="6" xfId="0" applyFont="1" applyFill="1" applyBorder="1" applyAlignment="1">
      <alignment horizontal="center" vertical="center"/>
    </xf>
    <xf numFmtId="0" fontId="0" fillId="2" borderId="13" xfId="0" applyFill="1" applyBorder="1" applyAlignment="1">
      <alignment horizontal="center"/>
    </xf>
    <xf numFmtId="0" fontId="1" fillId="6" borderId="13" xfId="0" applyFont="1" applyFill="1" applyBorder="1" applyAlignment="1">
      <alignment horizontal="center" vertical="center" wrapText="1"/>
    </xf>
    <xf numFmtId="0" fontId="0" fillId="5" borderId="14" xfId="0" applyFill="1" applyBorder="1" applyAlignment="1" applyProtection="1">
      <alignment horizontal="left" vertical="top" wrapText="1"/>
      <protection locked="0"/>
    </xf>
    <xf numFmtId="0" fontId="1" fillId="6" borderId="55" xfId="0" applyFont="1" applyFill="1" applyBorder="1" applyAlignment="1">
      <alignment horizontal="center" vertical="center" wrapText="1"/>
    </xf>
    <xf numFmtId="49" fontId="12" fillId="6" borderId="34" xfId="0" applyNumberFormat="1" applyFont="1" applyFill="1" applyBorder="1" applyAlignment="1">
      <alignment horizontal="left" vertical="top" wrapText="1"/>
    </xf>
    <xf numFmtId="0" fontId="14" fillId="6" borderId="34" xfId="0" applyFont="1" applyFill="1" applyBorder="1" applyAlignment="1">
      <alignment horizontal="left" vertical="top" wrapText="1"/>
    </xf>
    <xf numFmtId="49" fontId="14" fillId="6" borderId="34" xfId="0" applyNumberFormat="1" applyFont="1" applyFill="1" applyBorder="1" applyAlignment="1">
      <alignment horizontal="left" vertical="top" wrapText="1"/>
    </xf>
    <xf numFmtId="0" fontId="6" fillId="6" borderId="34" xfId="0" applyFont="1" applyFill="1" applyBorder="1" applyAlignment="1">
      <alignment horizontal="center" vertical="center" wrapText="1"/>
    </xf>
    <xf numFmtId="2" fontId="12" fillId="6" borderId="34" xfId="0" applyNumberFormat="1" applyFont="1" applyFill="1" applyBorder="1" applyAlignment="1">
      <alignment horizontal="left" vertical="top" wrapText="1"/>
    </xf>
    <xf numFmtId="0" fontId="0" fillId="5" borderId="34" xfId="0" applyFill="1" applyBorder="1" applyAlignment="1" applyProtection="1">
      <alignment horizontal="left" vertical="top" wrapText="1"/>
      <protection locked="0"/>
    </xf>
    <xf numFmtId="0" fontId="0" fillId="5" borderId="35" xfId="0" applyFill="1" applyBorder="1" applyAlignment="1" applyProtection="1">
      <alignment horizontal="left" vertical="top" wrapText="1"/>
      <protection locked="0"/>
    </xf>
    <xf numFmtId="0" fontId="1" fillId="2" borderId="1"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6" borderId="26" xfId="0" applyFont="1" applyFill="1" applyBorder="1" applyAlignment="1">
      <alignment horizontal="center" vertical="center" wrapText="1"/>
    </xf>
    <xf numFmtId="0" fontId="16" fillId="2" borderId="37" xfId="0" applyFont="1" applyFill="1" applyBorder="1" applyAlignment="1">
      <alignment horizontal="center" vertical="center" wrapText="1"/>
    </xf>
    <xf numFmtId="49" fontId="20" fillId="0" borderId="1" xfId="0" applyNumberFormat="1" applyFont="1" applyBorder="1" applyAlignment="1">
      <alignment horizontal="left" vertical="top" wrapText="1"/>
    </xf>
    <xf numFmtId="0" fontId="0" fillId="0" borderId="0" xfId="0" applyAlignment="1">
      <alignment wrapText="1"/>
    </xf>
    <xf numFmtId="0" fontId="20" fillId="2" borderId="26" xfId="0" applyFont="1" applyFill="1" applyBorder="1" applyAlignment="1">
      <alignment vertical="top" wrapText="1"/>
    </xf>
    <xf numFmtId="0" fontId="1" fillId="2" borderId="20"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25" xfId="0" applyFont="1" applyFill="1" applyBorder="1" applyAlignment="1">
      <alignment horizontal="center" vertical="center"/>
    </xf>
    <xf numFmtId="0" fontId="0" fillId="3" borderId="1" xfId="0" applyFill="1" applyBorder="1" applyAlignment="1" applyProtection="1">
      <alignment horizontal="left" vertical="top" wrapText="1"/>
      <protection locked="0"/>
    </xf>
    <xf numFmtId="0" fontId="1" fillId="2" borderId="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6" xfId="0" applyFont="1" applyFill="1" applyBorder="1" applyAlignment="1">
      <alignment horizontal="center" vertical="center" wrapText="1"/>
    </xf>
    <xf numFmtId="14" fontId="0" fillId="3" borderId="12" xfId="0" applyNumberFormat="1" applyFill="1" applyBorder="1" applyAlignment="1" applyProtection="1">
      <alignment horizontal="left" vertical="top" wrapText="1"/>
      <protection locked="0"/>
    </xf>
    <xf numFmtId="14" fontId="0" fillId="3" borderId="28" xfId="0" applyNumberFormat="1" applyFill="1" applyBorder="1" applyAlignment="1" applyProtection="1">
      <alignment horizontal="left" vertical="top" wrapText="1"/>
      <protection locked="0"/>
    </xf>
    <xf numFmtId="14" fontId="0" fillId="3" borderId="26" xfId="0" applyNumberFormat="1" applyFill="1" applyBorder="1" applyAlignment="1" applyProtection="1">
      <alignment horizontal="left" vertical="top" wrapText="1"/>
      <protection locked="0"/>
    </xf>
    <xf numFmtId="0" fontId="0" fillId="3" borderId="12" xfId="0" applyFill="1" applyBorder="1" applyAlignment="1" applyProtection="1">
      <alignment horizontal="left" vertical="top" wrapText="1"/>
      <protection locked="0"/>
    </xf>
    <xf numFmtId="0" fontId="0" fillId="3" borderId="28" xfId="0" applyFill="1" applyBorder="1" applyAlignment="1" applyProtection="1">
      <alignment horizontal="left" vertical="top" wrapText="1"/>
      <protection locked="0"/>
    </xf>
    <xf numFmtId="0" fontId="0" fillId="3" borderId="26" xfId="0" applyFill="1" applyBorder="1" applyAlignment="1" applyProtection="1">
      <alignment horizontal="left" vertical="top" wrapText="1"/>
      <protection locked="0"/>
    </xf>
    <xf numFmtId="0" fontId="0" fillId="2" borderId="2" xfId="0" applyFill="1" applyBorder="1" applyAlignment="1" applyProtection="1">
      <alignment horizontal="center"/>
      <protection locked="0"/>
    </xf>
    <xf numFmtId="0" fontId="0" fillId="2" borderId="0" xfId="0" applyFill="1" applyAlignment="1" applyProtection="1">
      <alignment horizontal="center"/>
      <protection locked="0"/>
    </xf>
    <xf numFmtId="0" fontId="5" fillId="12" borderId="39" xfId="1" applyFont="1" applyFill="1" applyBorder="1" applyAlignment="1">
      <alignment horizontal="center" vertical="center" wrapText="1"/>
    </xf>
    <xf numFmtId="0" fontId="5" fillId="12" borderId="9" xfId="1" applyFont="1" applyFill="1" applyBorder="1" applyAlignment="1">
      <alignment horizontal="center" vertical="center" wrapText="1"/>
    </xf>
    <xf numFmtId="0" fontId="31" fillId="2" borderId="20" xfId="0" applyFont="1" applyFill="1" applyBorder="1" applyAlignment="1" applyProtection="1">
      <alignment horizontal="left" vertical="top" wrapText="1"/>
    </xf>
    <xf numFmtId="0" fontId="31" fillId="2" borderId="2" xfId="0" applyFont="1" applyFill="1" applyBorder="1" applyAlignment="1" applyProtection="1">
      <alignment horizontal="left" vertical="top" wrapText="1"/>
    </xf>
    <xf numFmtId="0" fontId="31" fillId="2" borderId="21" xfId="0" applyFont="1" applyFill="1" applyBorder="1" applyAlignment="1" applyProtection="1">
      <alignment horizontal="left" vertical="top" wrapText="1"/>
    </xf>
    <xf numFmtId="0" fontId="6" fillId="12" borderId="2" xfId="0" applyFont="1" applyFill="1" applyBorder="1" applyAlignment="1" applyProtection="1">
      <alignment horizontal="left" vertical="top" wrapText="1"/>
    </xf>
    <xf numFmtId="0" fontId="6" fillId="12" borderId="21" xfId="0" applyFont="1" applyFill="1" applyBorder="1" applyAlignment="1" applyProtection="1">
      <alignment horizontal="left" vertical="top" wrapText="1"/>
    </xf>
    <xf numFmtId="0" fontId="7" fillId="5" borderId="26" xfId="1" applyFont="1" applyFill="1" applyBorder="1" applyAlignment="1" applyProtection="1">
      <alignment horizontal="left" vertical="center" wrapText="1"/>
      <protection locked="0"/>
    </xf>
    <xf numFmtId="0" fontId="7" fillId="5" borderId="19" xfId="1" applyFont="1" applyFill="1" applyBorder="1" applyAlignment="1" applyProtection="1">
      <alignment horizontal="left" vertical="center" wrapText="1"/>
      <protection locked="0"/>
    </xf>
    <xf numFmtId="0" fontId="7" fillId="5" borderId="3" xfId="1" applyFont="1" applyFill="1" applyBorder="1" applyAlignment="1" applyProtection="1">
      <alignment horizontal="left" vertical="center" wrapText="1"/>
      <protection locked="0"/>
    </xf>
    <xf numFmtId="0" fontId="5" fillId="6" borderId="19" xfId="1" applyFont="1" applyFill="1" applyBorder="1" applyAlignment="1">
      <alignment horizontal="center" vertical="center" wrapText="1"/>
    </xf>
    <xf numFmtId="0" fontId="5" fillId="6" borderId="3" xfId="1" applyFont="1" applyFill="1" applyBorder="1" applyAlignment="1">
      <alignment horizontal="center" vertical="center" wrapText="1"/>
    </xf>
    <xf numFmtId="0" fontId="4" fillId="2" borderId="49" xfId="1" applyFont="1" applyFill="1" applyBorder="1" applyAlignment="1">
      <alignment horizontal="center" vertical="center" wrapText="1"/>
    </xf>
    <xf numFmtId="0" fontId="4" fillId="2" borderId="47"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30" fillId="12" borderId="7" xfId="1" applyFont="1" applyFill="1" applyBorder="1" applyAlignment="1">
      <alignment horizontal="center" vertical="center"/>
    </xf>
    <xf numFmtId="0" fontId="30" fillId="12" borderId="3" xfId="1" applyFont="1" applyFill="1" applyBorder="1" applyAlignment="1">
      <alignment horizontal="center" vertical="center"/>
    </xf>
    <xf numFmtId="0" fontId="9" fillId="6" borderId="1" xfId="1" applyFont="1" applyFill="1" applyBorder="1" applyAlignment="1">
      <alignment horizontal="center" vertical="center" wrapText="1"/>
    </xf>
    <xf numFmtId="0" fontId="31" fillId="2" borderId="19" xfId="0" applyFont="1" applyFill="1" applyBorder="1" applyAlignment="1" applyProtection="1">
      <alignment horizontal="left" vertical="top" wrapText="1"/>
    </xf>
    <xf numFmtId="0" fontId="31" fillId="2" borderId="7" xfId="0" applyFont="1" applyFill="1" applyBorder="1" applyAlignment="1" applyProtection="1">
      <alignment horizontal="left" vertical="top" wrapText="1"/>
    </xf>
    <xf numFmtId="0" fontId="31" fillId="2" borderId="3" xfId="0" applyFont="1" applyFill="1" applyBorder="1" applyAlignment="1" applyProtection="1">
      <alignment horizontal="left" vertical="top" wrapText="1"/>
    </xf>
    <xf numFmtId="0" fontId="5" fillId="6" borderId="1" xfId="1" applyFont="1" applyFill="1" applyBorder="1" applyAlignment="1">
      <alignment horizontal="center" vertical="center" wrapText="1"/>
    </xf>
    <xf numFmtId="0" fontId="11" fillId="2" borderId="1" xfId="0" applyFont="1" applyFill="1" applyBorder="1" applyAlignment="1">
      <alignment horizontal="center" wrapText="1"/>
    </xf>
    <xf numFmtId="0" fontId="9" fillId="6" borderId="20" xfId="1" applyFont="1" applyFill="1" applyBorder="1" applyAlignment="1">
      <alignment horizontal="left" vertical="top" wrapText="1"/>
    </xf>
    <xf numFmtId="0" fontId="9" fillId="6" borderId="21" xfId="1" applyFont="1" applyFill="1" applyBorder="1" applyAlignment="1">
      <alignment horizontal="left" vertical="top" wrapText="1"/>
    </xf>
    <xf numFmtId="0" fontId="9" fillId="6" borderId="22" xfId="1" applyFont="1" applyFill="1" applyBorder="1" applyAlignment="1">
      <alignment horizontal="left" vertical="top" wrapText="1"/>
    </xf>
    <xf numFmtId="0" fontId="9" fillId="6" borderId="23" xfId="1" applyFont="1" applyFill="1" applyBorder="1" applyAlignment="1">
      <alignment horizontal="left" vertical="top" wrapText="1"/>
    </xf>
    <xf numFmtId="0" fontId="9" fillId="6" borderId="24" xfId="1" applyFont="1" applyFill="1" applyBorder="1" applyAlignment="1">
      <alignment horizontal="left" vertical="top" wrapText="1"/>
    </xf>
    <xf numFmtId="0" fontId="9" fillId="6" borderId="25" xfId="1" applyFont="1" applyFill="1" applyBorder="1" applyAlignment="1">
      <alignment horizontal="left" vertical="top" wrapText="1"/>
    </xf>
    <xf numFmtId="0" fontId="9" fillId="6" borderId="3" xfId="1" applyFont="1" applyFill="1" applyBorder="1" applyAlignment="1">
      <alignment horizontal="center" vertical="center" wrapText="1"/>
    </xf>
    <xf numFmtId="0" fontId="9" fillId="6" borderId="20" xfId="1" applyFont="1" applyFill="1" applyBorder="1" applyAlignment="1">
      <alignment horizontal="center" vertical="center" wrapText="1"/>
    </xf>
    <xf numFmtId="0" fontId="9" fillId="6" borderId="21" xfId="1" applyFont="1" applyFill="1" applyBorder="1" applyAlignment="1">
      <alignment horizontal="center" vertical="center" wrapText="1"/>
    </xf>
    <xf numFmtId="0" fontId="9" fillId="6" borderId="24" xfId="1" applyFont="1" applyFill="1" applyBorder="1" applyAlignment="1">
      <alignment horizontal="center" vertical="center" wrapText="1"/>
    </xf>
    <xf numFmtId="0" fontId="9" fillId="6" borderId="25" xfId="1" applyFont="1" applyFill="1" applyBorder="1" applyAlignment="1">
      <alignment horizontal="center" vertical="center" wrapText="1"/>
    </xf>
    <xf numFmtId="0" fontId="7" fillId="12" borderId="19" xfId="1" applyFont="1" applyFill="1" applyBorder="1" applyAlignment="1">
      <alignment horizontal="left" vertical="top" wrapText="1"/>
    </xf>
    <xf numFmtId="0" fontId="7" fillId="12" borderId="7" xfId="1" applyFont="1" applyFill="1" applyBorder="1" applyAlignment="1">
      <alignment horizontal="left" vertical="top" wrapText="1"/>
    </xf>
    <xf numFmtId="0" fontId="7" fillId="12" borderId="3" xfId="1" applyFont="1" applyFill="1" applyBorder="1" applyAlignment="1">
      <alignment horizontal="left" vertical="top" wrapText="1"/>
    </xf>
    <xf numFmtId="0" fontId="10" fillId="6" borderId="26" xfId="0" applyFont="1" applyFill="1" applyBorder="1" applyAlignment="1">
      <alignment horizontal="left" vertical="center"/>
    </xf>
    <xf numFmtId="0" fontId="10" fillId="6" borderId="1" xfId="0" applyFont="1" applyFill="1" applyBorder="1" applyAlignment="1">
      <alignment horizontal="left" vertical="center"/>
    </xf>
    <xf numFmtId="0" fontId="26" fillId="2" borderId="10" xfId="0" applyFont="1" applyFill="1" applyBorder="1" applyAlignment="1">
      <alignment horizontal="center"/>
    </xf>
    <xf numFmtId="0" fontId="26" fillId="2" borderId="8" xfId="0" applyFont="1" applyFill="1" applyBorder="1" applyAlignment="1">
      <alignment horizontal="center"/>
    </xf>
    <xf numFmtId="0" fontId="26" fillId="2" borderId="9" xfId="0" applyFont="1" applyFill="1" applyBorder="1" applyAlignment="1">
      <alignment horizontal="center"/>
    </xf>
    <xf numFmtId="0" fontId="25" fillId="11" borderId="0" xfId="0" applyFont="1" applyFill="1" applyBorder="1" applyAlignment="1">
      <alignment horizontal="center" vertical="center"/>
    </xf>
    <xf numFmtId="0" fontId="25" fillId="11" borderId="23" xfId="0" applyFont="1" applyFill="1" applyBorder="1" applyAlignment="1">
      <alignment horizontal="center" vertical="center"/>
    </xf>
    <xf numFmtId="0" fontId="1" fillId="6" borderId="1" xfId="0" applyFont="1" applyFill="1" applyBorder="1" applyAlignment="1">
      <alignment horizontal="center" vertical="top" wrapText="1"/>
    </xf>
    <xf numFmtId="0" fontId="12" fillId="2" borderId="28" xfId="0" applyFont="1" applyFill="1" applyBorder="1" applyAlignment="1">
      <alignment horizontal="center" vertical="top" wrapText="1"/>
    </xf>
    <xf numFmtId="0" fontId="12" fillId="2" borderId="26" xfId="0" applyFont="1" applyFill="1" applyBorder="1" applyAlignment="1">
      <alignment horizontal="center" vertical="top" wrapText="1"/>
    </xf>
    <xf numFmtId="0" fontId="16" fillId="2" borderId="12" xfId="0"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 fillId="6" borderId="26" xfId="0" applyFont="1" applyFill="1" applyBorder="1" applyAlignment="1">
      <alignment horizontal="center" vertical="center" wrapText="1"/>
    </xf>
    <xf numFmtId="0" fontId="1" fillId="6" borderId="24" xfId="0" applyFont="1" applyFill="1" applyBorder="1" applyAlignment="1">
      <alignment horizontal="center" vertical="center" wrapText="1"/>
    </xf>
    <xf numFmtId="0" fontId="16" fillId="6" borderId="1" xfId="0" applyFont="1" applyFill="1" applyBorder="1" applyAlignment="1">
      <alignment horizontal="left" vertical="top" wrapText="1"/>
    </xf>
    <xf numFmtId="0" fontId="16" fillId="2" borderId="1" xfId="0" applyFont="1" applyFill="1" applyBorder="1" applyAlignment="1">
      <alignment horizontal="left" vertical="center" wrapText="1"/>
    </xf>
    <xf numFmtId="0" fontId="16" fillId="6" borderId="1" xfId="0" applyFont="1" applyFill="1" applyBorder="1" applyAlignment="1">
      <alignment horizontal="left" vertical="center" wrapText="1"/>
    </xf>
    <xf numFmtId="0" fontId="1" fillId="2" borderId="1" xfId="0" applyFont="1" applyFill="1" applyBorder="1" applyAlignment="1" applyProtection="1">
      <alignment horizontal="center" vertical="center" wrapText="1"/>
    </xf>
    <xf numFmtId="0" fontId="1" fillId="6" borderId="1" xfId="0" applyFont="1" applyFill="1" applyBorder="1" applyAlignment="1">
      <alignment horizontal="center"/>
    </xf>
    <xf numFmtId="49" fontId="23" fillId="6" borderId="10" xfId="0" applyNumberFormat="1" applyFont="1" applyFill="1" applyBorder="1" applyAlignment="1">
      <alignment horizontal="center" vertical="center" wrapText="1"/>
    </xf>
    <xf numFmtId="49" fontId="23" fillId="6" borderId="9" xfId="0" applyNumberFormat="1" applyFont="1" applyFill="1" applyBorder="1" applyAlignment="1">
      <alignment horizontal="center" vertical="center" wrapText="1"/>
    </xf>
    <xf numFmtId="49" fontId="3" fillId="0" borderId="4" xfId="0" applyNumberFormat="1" applyFont="1" applyBorder="1" applyAlignment="1">
      <alignment horizontal="center" vertical="center" wrapText="1"/>
    </xf>
    <xf numFmtId="49" fontId="21" fillId="8" borderId="5" xfId="0" applyNumberFormat="1" applyFont="1" applyFill="1" applyBorder="1" applyAlignment="1">
      <alignment horizontal="center" vertical="center" wrapText="1"/>
    </xf>
    <xf numFmtId="49" fontId="21" fillId="8" borderId="27" xfId="0" applyNumberFormat="1" applyFont="1" applyFill="1" applyBorder="1" applyAlignment="1">
      <alignment horizontal="center" vertical="center" wrapText="1"/>
    </xf>
    <xf numFmtId="49" fontId="22" fillId="9" borderId="10" xfId="0" applyNumberFormat="1" applyFont="1" applyFill="1" applyBorder="1" applyAlignment="1">
      <alignment horizontal="center" vertical="center" wrapText="1"/>
    </xf>
    <xf numFmtId="49" fontId="22" fillId="9" borderId="9" xfId="0" applyNumberFormat="1" applyFont="1" applyFill="1" applyBorder="1" applyAlignment="1">
      <alignment horizontal="center" vertical="center" wrapText="1"/>
    </xf>
    <xf numFmtId="49" fontId="23" fillId="6" borderId="49" xfId="0" applyNumberFormat="1" applyFont="1" applyFill="1" applyBorder="1" applyAlignment="1">
      <alignment horizontal="center" vertical="center" wrapText="1"/>
    </xf>
    <xf numFmtId="49" fontId="23" fillId="6" borderId="50" xfId="0" applyNumberFormat="1" applyFont="1" applyFill="1" applyBorder="1" applyAlignment="1">
      <alignment horizontal="center" vertical="center" wrapText="1"/>
    </xf>
    <xf numFmtId="0" fontId="0" fillId="6" borderId="1" xfId="0" applyFill="1" applyBorder="1" applyAlignment="1">
      <alignment horizontal="center"/>
    </xf>
    <xf numFmtId="0" fontId="16" fillId="6"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2" borderId="28" xfId="0" applyFont="1" applyFill="1" applyBorder="1" applyAlignment="1">
      <alignment horizontal="left" vertical="center" wrapText="1"/>
    </xf>
    <xf numFmtId="0" fontId="16" fillId="2" borderId="26" xfId="0" applyFont="1" applyFill="1" applyBorder="1" applyAlignment="1">
      <alignment horizontal="left" vertical="center" wrapText="1"/>
    </xf>
    <xf numFmtId="0" fontId="16" fillId="2" borderId="22"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19" fillId="6" borderId="26" xfId="0" applyFont="1" applyFill="1" applyBorder="1" applyAlignment="1">
      <alignment horizontal="left" vertical="top" wrapText="1"/>
    </xf>
    <xf numFmtId="0" fontId="19" fillId="2" borderId="31" xfId="0" applyFont="1" applyFill="1" applyBorder="1" applyAlignment="1">
      <alignment horizontal="left" vertical="top" wrapText="1"/>
    </xf>
    <xf numFmtId="0" fontId="19" fillId="2" borderId="25" xfId="0" applyFont="1" applyFill="1" applyBorder="1" applyAlignment="1">
      <alignment horizontal="left" vertical="top" wrapText="1"/>
    </xf>
    <xf numFmtId="0" fontId="16" fillId="2" borderId="1" xfId="0" applyFont="1" applyFill="1" applyBorder="1" applyAlignment="1" applyProtection="1">
      <alignment horizontal="center" vertical="center" wrapText="1"/>
    </xf>
    <xf numFmtId="0" fontId="19" fillId="0" borderId="1" xfId="0" applyFont="1" applyBorder="1" applyAlignment="1">
      <alignment horizontal="center" vertical="center" wrapText="1"/>
    </xf>
    <xf numFmtId="0" fontId="19" fillId="2" borderId="1" xfId="0" applyFont="1" applyFill="1" applyBorder="1" applyAlignment="1" applyProtection="1">
      <alignment horizontal="left" vertical="top" wrapText="1"/>
    </xf>
    <xf numFmtId="0" fontId="20" fillId="6" borderId="24" xfId="0" applyFont="1" applyFill="1" applyBorder="1" applyAlignment="1">
      <alignment horizontal="left" vertical="top" wrapText="1"/>
    </xf>
    <xf numFmtId="0" fontId="20" fillId="6" borderId="25" xfId="0" applyFont="1" applyFill="1" applyBorder="1" applyAlignment="1">
      <alignment horizontal="left" vertical="top" wrapText="1"/>
    </xf>
    <xf numFmtId="0" fontId="11" fillId="2" borderId="13" xfId="0" applyFont="1" applyFill="1" applyBorder="1" applyAlignment="1">
      <alignment horizontal="center" wrapText="1"/>
    </xf>
    <xf numFmtId="0" fontId="11" fillId="2" borderId="14" xfId="0" applyFont="1" applyFill="1" applyBorder="1" applyAlignment="1">
      <alignment horizontal="center" wrapText="1"/>
    </xf>
    <xf numFmtId="0" fontId="16" fillId="2" borderId="37" xfId="0" applyFont="1" applyFill="1" applyBorder="1" applyAlignment="1">
      <alignment horizontal="center" vertical="center" wrapText="1"/>
    </xf>
    <xf numFmtId="0" fontId="25" fillId="6" borderId="37" xfId="0" applyFont="1" applyFill="1" applyBorder="1" applyAlignment="1">
      <alignment horizontal="center" vertical="center" wrapText="1"/>
    </xf>
    <xf numFmtId="0" fontId="25" fillId="6" borderId="38"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29" xfId="0" applyFont="1" applyBorder="1" applyAlignment="1">
      <alignment horizontal="center" vertical="center" wrapText="1"/>
    </xf>
    <xf numFmtId="0" fontId="34" fillId="6" borderId="22" xfId="0" applyFont="1" applyFill="1" applyBorder="1" applyAlignment="1">
      <alignment horizontal="left" vertical="center" wrapText="1"/>
    </xf>
    <xf numFmtId="0" fontId="1" fillId="6" borderId="6" xfId="0" applyFont="1" applyFill="1" applyBorder="1" applyAlignment="1">
      <alignment horizontal="left" vertical="center" wrapText="1"/>
    </xf>
    <xf numFmtId="0" fontId="1" fillId="6" borderId="22" xfId="0" applyFont="1" applyFill="1" applyBorder="1" applyAlignment="1">
      <alignment horizontal="left" vertical="center" wrapText="1"/>
    </xf>
    <xf numFmtId="0" fontId="1" fillId="6" borderId="24" xfId="0" applyFont="1" applyFill="1" applyBorder="1" applyAlignment="1">
      <alignment horizontal="left" vertical="center" wrapText="1"/>
    </xf>
    <xf numFmtId="0" fontId="1" fillId="6" borderId="32" xfId="0" applyFont="1" applyFill="1" applyBorder="1" applyAlignment="1">
      <alignment horizontal="left" vertical="center" wrapText="1"/>
    </xf>
    <xf numFmtId="0" fontId="25" fillId="11" borderId="0" xfId="0" applyFont="1" applyFill="1" applyBorder="1" applyAlignment="1">
      <alignment horizontal="center" vertical="center" wrapText="1"/>
    </xf>
    <xf numFmtId="0" fontId="25" fillId="11" borderId="23" xfId="0" applyFont="1" applyFill="1" applyBorder="1" applyAlignment="1">
      <alignment horizontal="center" vertical="center" wrapText="1"/>
    </xf>
    <xf numFmtId="0" fontId="0" fillId="6" borderId="34" xfId="0" applyFill="1" applyBorder="1" applyAlignment="1">
      <alignment horizontal="center"/>
    </xf>
    <xf numFmtId="0" fontId="16" fillId="6" borderId="28" xfId="0" applyFont="1" applyFill="1" applyBorder="1" applyAlignment="1">
      <alignment horizontal="center" vertical="center" wrapText="1"/>
    </xf>
    <xf numFmtId="0" fontId="16" fillId="6" borderId="33" xfId="0"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2" fillId="2" borderId="26" xfId="0" applyFont="1" applyFill="1" applyBorder="1" applyAlignment="1">
      <alignment horizontal="left" vertical="top" wrapText="1"/>
    </xf>
    <xf numFmtId="0" fontId="16" fillId="6" borderId="39" xfId="0" applyFont="1" applyFill="1" applyBorder="1" applyAlignment="1">
      <alignment horizontal="center" vertical="center" wrapText="1"/>
    </xf>
    <xf numFmtId="0" fontId="16" fillId="6" borderId="8" xfId="0" applyFont="1" applyFill="1" applyBorder="1" applyAlignment="1">
      <alignment horizontal="center" vertical="center" wrapText="1"/>
    </xf>
    <xf numFmtId="0" fontId="16" fillId="6" borderId="40" xfId="0" applyFont="1" applyFill="1" applyBorder="1" applyAlignment="1">
      <alignment horizontal="center" vertical="center" wrapText="1"/>
    </xf>
    <xf numFmtId="0" fontId="12" fillId="6" borderId="46" xfId="0" applyFont="1" applyFill="1" applyBorder="1" applyAlignment="1">
      <alignment horizontal="left" vertical="top" wrapText="1"/>
    </xf>
    <xf numFmtId="0" fontId="12" fillId="6" borderId="47" xfId="0" applyFont="1" applyFill="1" applyBorder="1" applyAlignment="1">
      <alignment horizontal="left" vertical="top" wrapText="1"/>
    </xf>
    <xf numFmtId="0" fontId="12" fillId="6" borderId="42" xfId="0" applyFont="1" applyFill="1" applyBorder="1" applyAlignment="1">
      <alignment horizontal="left" vertical="top" wrapText="1"/>
    </xf>
    <xf numFmtId="0" fontId="1" fillId="6" borderId="57" xfId="0" applyFont="1" applyFill="1" applyBorder="1" applyAlignment="1">
      <alignment horizontal="center" vertical="center" wrapText="1"/>
    </xf>
    <xf numFmtId="0" fontId="1" fillId="2" borderId="57"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16" fillId="6" borderId="34"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1" fillId="2" borderId="3" xfId="0" applyFont="1" applyFill="1" applyBorder="1" applyAlignment="1">
      <alignment horizontal="center" wrapText="1"/>
    </xf>
    <xf numFmtId="0" fontId="16" fillId="6" borderId="1" xfId="0" applyFont="1" applyFill="1" applyBorder="1" applyAlignment="1" applyProtection="1">
      <alignment horizontal="center" vertical="center" wrapText="1"/>
    </xf>
    <xf numFmtId="0" fontId="19" fillId="6" borderId="1" xfId="0" applyFont="1" applyFill="1" applyBorder="1" applyAlignment="1" applyProtection="1">
      <alignment horizontal="left" vertical="top" wrapText="1"/>
    </xf>
    <xf numFmtId="0" fontId="26" fillId="0" borderId="10" xfId="0" applyFont="1" applyBorder="1" applyAlignment="1">
      <alignment horizontal="center"/>
    </xf>
    <xf numFmtId="0" fontId="26" fillId="0" borderId="8" xfId="0" applyFont="1" applyBorder="1" applyAlignment="1">
      <alignment horizontal="center"/>
    </xf>
    <xf numFmtId="0" fontId="26" fillId="0" borderId="9" xfId="0" applyFont="1" applyBorder="1" applyAlignment="1">
      <alignment horizontal="center"/>
    </xf>
    <xf numFmtId="0" fontId="1" fillId="6" borderId="13" xfId="0" applyFont="1" applyFill="1" applyBorder="1" applyAlignment="1">
      <alignment horizontal="center" vertical="center" wrapText="1"/>
    </xf>
    <xf numFmtId="0" fontId="1" fillId="6" borderId="1" xfId="0" applyFont="1" applyFill="1" applyBorder="1" applyAlignment="1">
      <alignment horizontal="left"/>
    </xf>
    <xf numFmtId="0" fontId="1" fillId="6" borderId="12" xfId="0" applyFont="1" applyFill="1" applyBorder="1" applyAlignment="1">
      <alignment horizontal="left"/>
    </xf>
    <xf numFmtId="0" fontId="1" fillId="2" borderId="60" xfId="0" applyFont="1" applyFill="1" applyBorder="1" applyAlignment="1">
      <alignment horizontal="center"/>
    </xf>
    <xf numFmtId="0" fontId="1" fillId="2" borderId="18" xfId="0" applyFont="1" applyFill="1" applyBorder="1" applyAlignment="1">
      <alignment horizontal="center"/>
    </xf>
    <xf numFmtId="0" fontId="1" fillId="2" borderId="12" xfId="0" applyFont="1" applyFill="1" applyBorder="1" applyAlignment="1">
      <alignment horizontal="left"/>
    </xf>
    <xf numFmtId="0" fontId="1" fillId="2" borderId="1" xfId="0" applyFont="1" applyFill="1" applyBorder="1" applyAlignment="1">
      <alignment horizontal="left"/>
    </xf>
    <xf numFmtId="14" fontId="0" fillId="6" borderId="20" xfId="0" applyNumberFormat="1" applyFill="1" applyBorder="1" applyAlignment="1">
      <alignment horizontal="center"/>
    </xf>
    <xf numFmtId="14" fontId="0" fillId="6" borderId="2" xfId="0" applyNumberFormat="1" applyFill="1" applyBorder="1" applyAlignment="1">
      <alignment horizontal="center"/>
    </xf>
    <xf numFmtId="0" fontId="1" fillId="2" borderId="53" xfId="0" applyFont="1" applyFill="1" applyBorder="1" applyAlignment="1">
      <alignment horizontal="left"/>
    </xf>
    <xf numFmtId="14" fontId="1" fillId="6" borderId="60" xfId="0" applyNumberFormat="1" applyFont="1" applyFill="1" applyBorder="1" applyAlignment="1">
      <alignment horizontal="left" vertical="top" wrapText="1"/>
    </xf>
    <xf numFmtId="14" fontId="1" fillId="6" borderId="17" xfId="0" applyNumberFormat="1" applyFont="1" applyFill="1" applyBorder="1" applyAlignment="1">
      <alignment horizontal="left" vertical="top" wrapText="1"/>
    </xf>
    <xf numFmtId="0" fontId="1" fillId="6" borderId="19" xfId="0" applyFont="1" applyFill="1" applyBorder="1" applyAlignment="1">
      <alignment horizontal="left" vertical="top" wrapText="1"/>
    </xf>
    <xf numFmtId="0" fontId="1" fillId="6" borderId="7" xfId="0" applyFont="1" applyFill="1" applyBorder="1" applyAlignment="1">
      <alignment horizontal="left" vertical="top" wrapText="1"/>
    </xf>
    <xf numFmtId="0" fontId="0" fillId="6" borderId="20" xfId="0" applyFill="1" applyBorder="1" applyAlignment="1">
      <alignment horizontal="left"/>
    </xf>
    <xf numFmtId="0" fontId="0" fillId="6" borderId="2" xfId="0" applyFill="1" applyBorder="1" applyAlignment="1">
      <alignment horizontal="left"/>
    </xf>
    <xf numFmtId="0" fontId="0" fillId="6" borderId="19" xfId="0" applyFill="1" applyBorder="1" applyAlignment="1">
      <alignment horizontal="left"/>
    </xf>
    <xf numFmtId="0" fontId="0" fillId="6" borderId="7" xfId="0" applyFill="1" applyBorder="1" applyAlignment="1">
      <alignment horizontal="left"/>
    </xf>
    <xf numFmtId="0" fontId="1" fillId="2" borderId="17" xfId="0" applyFont="1" applyFill="1" applyBorder="1" applyAlignment="1">
      <alignment horizontal="center"/>
    </xf>
    <xf numFmtId="14" fontId="0" fillId="6" borderId="19" xfId="0" applyNumberFormat="1" applyFill="1" applyBorder="1" applyAlignment="1">
      <alignment horizontal="center"/>
    </xf>
    <xf numFmtId="14" fontId="0" fillId="6" borderId="7" xfId="0" applyNumberFormat="1" applyFill="1" applyBorder="1" applyAlignment="1">
      <alignment horizontal="center"/>
    </xf>
    <xf numFmtId="14" fontId="0" fillId="6" borderId="2" xfId="0" applyNumberFormat="1" applyFill="1" applyBorder="1" applyAlignment="1">
      <alignment horizontal="left" vertical="top" wrapText="1"/>
    </xf>
    <xf numFmtId="0" fontId="0" fillId="6" borderId="21" xfId="0" applyFill="1" applyBorder="1" applyAlignment="1">
      <alignment horizontal="left" vertical="top" wrapText="1"/>
    </xf>
    <xf numFmtId="0" fontId="0" fillId="6" borderId="0" xfId="0" applyFill="1" applyBorder="1" applyAlignment="1">
      <alignment horizontal="left" vertical="top" wrapText="1"/>
    </xf>
    <xf numFmtId="0" fontId="0" fillId="6" borderId="23" xfId="0" applyFill="1" applyBorder="1" applyAlignment="1">
      <alignment horizontal="left" vertical="top" wrapText="1"/>
    </xf>
    <xf numFmtId="0" fontId="1" fillId="6" borderId="1" xfId="0" applyFont="1" applyFill="1" applyBorder="1" applyAlignment="1">
      <alignment horizontal="left" wrapText="1"/>
    </xf>
    <xf numFmtId="0" fontId="0" fillId="6" borderId="19" xfId="0" applyFill="1" applyBorder="1" applyAlignment="1">
      <alignment horizontal="center"/>
    </xf>
    <xf numFmtId="0" fontId="0" fillId="6" borderId="7" xfId="0" applyFill="1" applyBorder="1" applyAlignment="1">
      <alignment horizontal="center"/>
    </xf>
    <xf numFmtId="0" fontId="7" fillId="6" borderId="26" xfId="0" applyFont="1" applyFill="1" applyBorder="1" applyAlignment="1" applyProtection="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6" fillId="6" borderId="1" xfId="0" applyFont="1" applyFill="1" applyBorder="1" applyAlignment="1">
      <alignment horizontal="center" vertical="center" wrapText="1"/>
    </xf>
    <xf numFmtId="0" fontId="6" fillId="6" borderId="1" xfId="0" applyFont="1" applyFill="1" applyBorder="1" applyAlignment="1" applyProtection="1">
      <alignment horizontal="center" vertical="center" wrapText="1"/>
    </xf>
    <xf numFmtId="0" fontId="7" fillId="6" borderId="1" xfId="0" applyFont="1" applyFill="1" applyBorder="1" applyAlignment="1" applyProtection="1">
      <alignment horizontal="center" vertical="center" wrapText="1"/>
    </xf>
    <xf numFmtId="0" fontId="6" fillId="14" borderId="26"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6" fillId="14" borderId="62" xfId="0" applyFont="1" applyFill="1" applyBorder="1" applyAlignment="1">
      <alignment horizontal="center" vertical="center" wrapText="1"/>
    </xf>
    <xf numFmtId="0" fontId="6" fillId="14" borderId="14"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14" borderId="10" xfId="0" applyFont="1" applyFill="1" applyBorder="1" applyAlignment="1">
      <alignment horizontal="center" vertical="center"/>
    </xf>
    <xf numFmtId="0" fontId="3" fillId="14" borderId="8" xfId="0" applyFont="1" applyFill="1" applyBorder="1" applyAlignment="1">
      <alignment horizontal="center" vertical="center"/>
    </xf>
    <xf numFmtId="0" fontId="3" fillId="14" borderId="9" xfId="0" applyFont="1" applyFill="1" applyBorder="1" applyAlignment="1">
      <alignment horizontal="center" vertical="center"/>
    </xf>
    <xf numFmtId="0" fontId="0" fillId="2" borderId="59" xfId="0" applyFill="1" applyBorder="1" applyAlignment="1">
      <alignment horizontal="center"/>
    </xf>
    <xf numFmtId="0" fontId="0" fillId="2" borderId="61" xfId="0" applyFill="1" applyBorder="1" applyAlignment="1">
      <alignment horizontal="center"/>
    </xf>
    <xf numFmtId="0" fontId="40" fillId="2" borderId="10" xfId="0" applyFont="1" applyFill="1" applyBorder="1" applyAlignment="1">
      <alignment horizontal="center" vertical="center"/>
    </xf>
    <xf numFmtId="0" fontId="40" fillId="2" borderId="8" xfId="0" applyFont="1" applyFill="1" applyBorder="1" applyAlignment="1">
      <alignment horizontal="center" vertical="center"/>
    </xf>
    <xf numFmtId="0" fontId="40" fillId="2" borderId="9" xfId="0" applyFont="1" applyFill="1" applyBorder="1" applyAlignment="1">
      <alignment horizontal="center" vertical="center"/>
    </xf>
    <xf numFmtId="0" fontId="39" fillId="2" borderId="13" xfId="0" applyFont="1" applyFill="1" applyBorder="1" applyAlignment="1">
      <alignment horizontal="left" vertical="top" wrapText="1"/>
    </xf>
    <xf numFmtId="0" fontId="39" fillId="2" borderId="1" xfId="0" applyFont="1" applyFill="1" applyBorder="1" applyAlignment="1">
      <alignment horizontal="left" vertical="top" wrapText="1"/>
    </xf>
    <xf numFmtId="0" fontId="39" fillId="2" borderId="14" xfId="0" applyFont="1" applyFill="1" applyBorder="1" applyAlignment="1">
      <alignment horizontal="left" vertical="top" wrapText="1"/>
    </xf>
    <xf numFmtId="0" fontId="39" fillId="2" borderId="55" xfId="0" applyFont="1" applyFill="1" applyBorder="1" applyAlignment="1">
      <alignment horizontal="left" vertical="top" wrapText="1"/>
    </xf>
    <xf numFmtId="0" fontId="39" fillId="2" borderId="34" xfId="0" applyFont="1" applyFill="1" applyBorder="1" applyAlignment="1">
      <alignment horizontal="left" vertical="top" wrapText="1"/>
    </xf>
    <xf numFmtId="0" fontId="39" fillId="2" borderId="35" xfId="0" applyFont="1" applyFill="1" applyBorder="1" applyAlignment="1">
      <alignment horizontal="left" vertical="top"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40" fillId="2" borderId="10" xfId="0" applyFont="1" applyFill="1" applyBorder="1" applyAlignment="1">
      <alignment horizontal="center"/>
    </xf>
    <xf numFmtId="0" fontId="40" fillId="2" borderId="8" xfId="0" applyFont="1" applyFill="1" applyBorder="1" applyAlignment="1">
      <alignment horizontal="center"/>
    </xf>
    <xf numFmtId="0" fontId="40" fillId="2" borderId="9" xfId="0" applyFont="1" applyFill="1" applyBorder="1" applyAlignment="1">
      <alignment horizontal="center"/>
    </xf>
    <xf numFmtId="0" fontId="1" fillId="2" borderId="10" xfId="0" applyFont="1" applyFill="1" applyBorder="1" applyAlignment="1">
      <alignment horizontal="center"/>
    </xf>
    <xf numFmtId="0" fontId="39" fillId="2" borderId="52" xfId="0" applyFont="1" applyFill="1" applyBorder="1" applyAlignment="1">
      <alignment horizontal="left" vertical="top" wrapText="1"/>
    </xf>
    <xf numFmtId="0" fontId="39" fillId="2" borderId="53" xfId="0" applyFont="1" applyFill="1" applyBorder="1" applyAlignment="1">
      <alignment horizontal="left" vertical="top" wrapText="1"/>
    </xf>
    <xf numFmtId="0" fontId="39" fillId="2" borderId="54" xfId="0" applyFont="1" applyFill="1" applyBorder="1" applyAlignment="1">
      <alignment horizontal="left" vertical="top" wrapText="1"/>
    </xf>
    <xf numFmtId="2" fontId="0" fillId="2" borderId="26" xfId="0" applyNumberFormat="1" applyFont="1" applyFill="1" applyBorder="1" applyAlignment="1">
      <alignment horizontal="center" vertical="center"/>
    </xf>
    <xf numFmtId="0" fontId="0" fillId="2" borderId="26" xfId="0" applyFont="1" applyFill="1" applyBorder="1" applyAlignment="1">
      <alignment horizontal="center" vertical="center"/>
    </xf>
    <xf numFmtId="2"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14" fontId="1" fillId="6" borderId="19" xfId="0" applyNumberFormat="1" applyFont="1" applyFill="1" applyBorder="1" applyAlignment="1">
      <alignment horizontal="left" vertical="top" wrapText="1"/>
    </xf>
    <xf numFmtId="14" fontId="1" fillId="6" borderId="7" xfId="0" applyNumberFormat="1" applyFont="1" applyFill="1" applyBorder="1" applyAlignment="1">
      <alignment horizontal="left" vertical="top" wrapText="1"/>
    </xf>
    <xf numFmtId="0" fontId="14" fillId="6" borderId="19" xfId="0"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7" fillId="6" borderId="46" xfId="0" applyFont="1" applyFill="1" applyBorder="1" applyAlignment="1" applyProtection="1">
      <alignment horizontal="center" vertical="center" wrapText="1"/>
    </xf>
    <xf numFmtId="0" fontId="7" fillId="6" borderId="47" xfId="0" applyFont="1" applyFill="1" applyBorder="1" applyAlignment="1" applyProtection="1">
      <alignment horizontal="center" vertical="center" wrapText="1"/>
    </xf>
    <xf numFmtId="0" fontId="7" fillId="6" borderId="42" xfId="0" applyFont="1" applyFill="1" applyBorder="1" applyAlignment="1" applyProtection="1">
      <alignment horizontal="center" vertical="center" wrapText="1"/>
    </xf>
    <xf numFmtId="0" fontId="7" fillId="6" borderId="24" xfId="0" applyFont="1" applyFill="1" applyBorder="1" applyAlignment="1" applyProtection="1">
      <alignment horizontal="center" vertical="center" wrapText="1"/>
    </xf>
    <xf numFmtId="0" fontId="7" fillId="6" borderId="31" xfId="0" applyFont="1" applyFill="1" applyBorder="1" applyAlignment="1" applyProtection="1">
      <alignment horizontal="center" vertical="center" wrapText="1"/>
    </xf>
    <xf numFmtId="0" fontId="7" fillId="6" borderId="25" xfId="0" applyFont="1" applyFill="1" applyBorder="1" applyAlignment="1" applyProtection="1">
      <alignment horizontal="center" vertical="center" wrapText="1"/>
    </xf>
    <xf numFmtId="0" fontId="14" fillId="6" borderId="19" xfId="0" applyFont="1" applyFill="1" applyBorder="1" applyAlignment="1">
      <alignment horizontal="center" vertical="top" wrapText="1"/>
    </xf>
    <xf numFmtId="0" fontId="14" fillId="6" borderId="7" xfId="0" applyFont="1" applyFill="1" applyBorder="1" applyAlignment="1">
      <alignment horizontal="center" vertical="top" wrapText="1"/>
    </xf>
    <xf numFmtId="0" fontId="14" fillId="6" borderId="3" xfId="0" applyFont="1" applyFill="1" applyBorder="1" applyAlignment="1">
      <alignment horizontal="center" vertical="top" wrapText="1"/>
    </xf>
    <xf numFmtId="0" fontId="14" fillId="6" borderId="56" xfId="0" applyFont="1" applyFill="1" applyBorder="1" applyAlignment="1">
      <alignment horizontal="center" vertical="center" wrapText="1"/>
    </xf>
    <xf numFmtId="0" fontId="14" fillId="6" borderId="63" xfId="0" applyFont="1" applyFill="1" applyBorder="1" applyAlignment="1">
      <alignment horizontal="center" vertical="center" wrapText="1"/>
    </xf>
    <xf numFmtId="0" fontId="14" fillId="6" borderId="41" xfId="0" applyFont="1" applyFill="1" applyBorder="1" applyAlignment="1">
      <alignment horizontal="center" vertical="center" wrapText="1"/>
    </xf>
    <xf numFmtId="0" fontId="1" fillId="0" borderId="23" xfId="0" applyFont="1" applyBorder="1" applyAlignment="1" applyProtection="1">
      <alignment horizontal="center" vertical="center" wrapText="1"/>
    </xf>
    <xf numFmtId="14" fontId="0" fillId="0" borderId="1" xfId="0" applyNumberFormat="1" applyBorder="1" applyAlignment="1">
      <alignment horizontal="left" vertical="top" wrapText="1"/>
    </xf>
    <xf numFmtId="0" fontId="0" fillId="0" borderId="1" xfId="0" applyBorder="1" applyAlignment="1">
      <alignment horizontal="left" vertical="top" wrapText="1"/>
    </xf>
    <xf numFmtId="0" fontId="0" fillId="2" borderId="1" xfId="0" applyFill="1" applyBorder="1" applyAlignment="1">
      <alignment horizontal="left" vertical="center" wrapText="1"/>
    </xf>
    <xf numFmtId="0" fontId="0" fillId="0" borderId="1" xfId="0" applyBorder="1" applyAlignment="1" applyProtection="1">
      <alignment horizontal="center"/>
    </xf>
    <xf numFmtId="0" fontId="1" fillId="0" borderId="1" xfId="0" applyFont="1" applyBorder="1" applyAlignment="1" applyProtection="1">
      <alignment horizontal="center"/>
    </xf>
  </cellXfs>
  <cellStyles count="2">
    <cellStyle name="Normal" xfId="0" builtinId="0"/>
    <cellStyle name="Normal 2" xfId="1"/>
  </cellStyles>
  <dxfs count="79">
    <dxf>
      <font>
        <color theme="0" tint="-4.9989318521683403E-2"/>
      </font>
    </dxf>
    <dxf>
      <font>
        <color theme="0" tint="-4.9989318521683403E-2"/>
      </font>
    </dxf>
    <dxf>
      <font>
        <color theme="0" tint="-4.9989318521683403E-2"/>
      </font>
    </dxf>
    <dxf>
      <font>
        <color theme="0" tint="-0.14996795556505021"/>
      </font>
    </dxf>
    <dxf>
      <fill>
        <patternFill>
          <bgColor rgb="FFFF0000"/>
        </patternFill>
      </fill>
    </dxf>
    <dxf>
      <fill>
        <patternFill>
          <bgColor rgb="FFFFFF00"/>
        </patternFill>
      </fill>
    </dxf>
    <dxf>
      <fill>
        <patternFill>
          <bgColor rgb="FFFF0000"/>
        </patternFill>
      </fill>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FFFF00"/>
        </patternFill>
      </fill>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FFFF00"/>
        </patternFill>
      </fill>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FFFF00"/>
        </patternFill>
      </fill>
    </dxf>
    <dxf>
      <fill>
        <patternFill>
          <bgColor theme="3" tint="0.39994506668294322"/>
        </patternFill>
      </fill>
    </dxf>
    <dxf>
      <fill>
        <patternFill>
          <bgColor theme="3" tint="0.59996337778862885"/>
        </patternFill>
      </fill>
    </dxf>
    <dxf>
      <fill>
        <patternFill patternType="none">
          <bgColor auto="1"/>
        </patternFill>
      </fill>
    </dxf>
    <dxf>
      <fill>
        <patternFill patternType="none">
          <bgColor auto="1"/>
        </patternFill>
      </fill>
    </dxf>
    <dxf>
      <font>
        <color theme="0" tint="-4.9989318521683403E-2"/>
      </font>
    </dxf>
    <dxf>
      <fill>
        <patternFill>
          <bgColor rgb="FFFF0000"/>
        </patternFill>
      </fill>
    </dxf>
    <dxf>
      <fill>
        <patternFill>
          <bgColor theme="9" tint="-0.24994659260841701"/>
        </patternFill>
      </fill>
    </dxf>
    <dxf>
      <fill>
        <patternFill>
          <bgColor rgb="FFFFFF00"/>
        </patternFill>
      </fill>
    </dxf>
    <dxf>
      <fill>
        <patternFill>
          <bgColor theme="3" tint="0.39994506668294322"/>
        </patternFill>
      </fill>
    </dxf>
    <dxf>
      <fill>
        <patternFill>
          <bgColor theme="3" tint="0.59996337778862885"/>
        </patternFill>
      </fill>
    </dxf>
    <dxf>
      <font>
        <color theme="0" tint="-4.9989318521683403E-2"/>
      </font>
      <fill>
        <patternFill>
          <bgColor theme="0" tint="-4.9989318521683403E-2"/>
        </patternFill>
      </fill>
    </dxf>
    <dxf>
      <font>
        <color theme="0" tint="-4.9989318521683403E-2"/>
      </font>
    </dxf>
    <dxf>
      <font>
        <color theme="0" tint="-0.14996795556505021"/>
      </font>
    </dxf>
    <dxf>
      <font>
        <color theme="0" tint="-4.9989318521683403E-2"/>
      </font>
    </dxf>
    <dxf>
      <font>
        <color theme="0" tint="-0.14996795556505021"/>
      </font>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FFFF00"/>
        </patternFill>
      </fill>
    </dxf>
    <dxf>
      <fill>
        <patternFill>
          <bgColor rgb="FFFFFF00"/>
        </patternFill>
      </fill>
    </dxf>
    <dxf>
      <font>
        <color theme="0" tint="-4.9989318521683403E-2"/>
      </font>
      <fill>
        <patternFill>
          <bgColor theme="0" tint="-4.9989318521683403E-2"/>
        </patternFill>
      </fill>
    </dxf>
    <dxf>
      <font>
        <color theme="0" tint="-4.9989318521683403E-2"/>
      </font>
    </dxf>
    <dxf>
      <font>
        <color theme="0" tint="-0.14996795556505021"/>
      </font>
    </dxf>
    <dxf>
      <font>
        <color theme="0" tint="-4.9989318521683403E-2"/>
      </font>
    </dxf>
    <dxf>
      <font>
        <color theme="0" tint="-0.14996795556505021"/>
      </font>
    </dxf>
    <dxf>
      <fill>
        <patternFill>
          <bgColor rgb="FFFF0000"/>
        </patternFill>
      </fill>
    </dxf>
    <dxf>
      <fill>
        <patternFill>
          <bgColor rgb="FFFFFF00"/>
        </patternFill>
      </fill>
    </dxf>
    <dxf>
      <fill>
        <patternFill patternType="solid">
          <bgColor rgb="FF00FF00"/>
        </patternFill>
      </fill>
    </dxf>
    <dxf>
      <fill>
        <patternFill patternType="solid">
          <bgColor rgb="FF00FF00"/>
        </patternFill>
      </fill>
    </dxf>
    <dxf>
      <fill>
        <patternFill>
          <bgColor rgb="FFFF0000"/>
        </patternFill>
      </fill>
    </dxf>
    <dxf>
      <font>
        <color theme="0" tint="-0.14996795556505021"/>
      </font>
    </dxf>
    <dxf>
      <font>
        <color theme="0" tint="-0.14996795556505021"/>
      </font>
    </dxf>
    <dxf>
      <font>
        <color theme="0"/>
      </font>
    </dxf>
    <dxf>
      <font>
        <color theme="0" tint="-0.14996795556505021"/>
      </font>
    </dxf>
    <dxf>
      <font>
        <color theme="0" tint="-4.9989318521683403E-2"/>
      </font>
    </dxf>
    <dxf>
      <font>
        <color theme="0" tint="-4.9989318521683403E-2"/>
      </font>
      <fill>
        <patternFill>
          <bgColor theme="0" tint="-4.9989318521683403E-2"/>
        </patternFill>
      </fill>
    </dxf>
    <dxf>
      <font>
        <color theme="0" tint="-0.14996795556505021"/>
      </font>
    </dxf>
    <dxf>
      <font>
        <color theme="0" tint="-0.14996795556505021"/>
      </font>
    </dxf>
    <dxf>
      <font>
        <color theme="0" tint="-4.9989318521683403E-2"/>
      </font>
      <fill>
        <patternFill>
          <bgColor theme="0" tint="-4.9989318521683403E-2"/>
        </patternFill>
      </fill>
    </dxf>
    <dxf>
      <font>
        <color theme="0" tint="-4.9989318521683403E-2"/>
      </font>
      <fill>
        <patternFill>
          <bgColor theme="0" tint="-4.9989318521683403E-2"/>
        </patternFill>
      </fill>
    </dxf>
    <dxf>
      <fill>
        <patternFill>
          <bgColor rgb="FFFF0000"/>
        </patternFill>
      </fill>
    </dxf>
    <dxf>
      <fill>
        <patternFill>
          <bgColor rgb="FFFFFF00"/>
        </patternFill>
      </fill>
    </dxf>
    <dxf>
      <fill>
        <patternFill patternType="solid">
          <bgColor rgb="FF00FF00"/>
        </patternFill>
      </fill>
    </dxf>
    <dxf>
      <fill>
        <patternFill>
          <bgColor rgb="FF00FF00"/>
        </patternFill>
      </fill>
    </dxf>
    <dxf>
      <fill>
        <patternFill>
          <bgColor rgb="FFFF0000"/>
        </patternFill>
      </fill>
    </dxf>
    <dxf>
      <fill>
        <patternFill>
          <bgColor rgb="FFFF0000"/>
        </patternFill>
      </fill>
    </dxf>
    <dxf>
      <fill>
        <patternFill>
          <bgColor rgb="FFFFFF00"/>
        </patternFill>
      </fill>
    </dxf>
    <dxf>
      <fill>
        <patternFill patternType="solid">
          <bgColor rgb="FF00FF00"/>
        </patternFill>
      </fill>
    </dxf>
    <dxf>
      <fill>
        <patternFill>
          <bgColor rgb="FF00FF00"/>
        </patternFill>
      </fill>
    </dxf>
    <dxf>
      <fill>
        <patternFill>
          <bgColor rgb="FFFF0000"/>
        </patternFill>
      </fill>
    </dxf>
  </dxfs>
  <tableStyles count="0" defaultTableStyle="TableStyleMedium2" defaultPivotStyle="PivotStyleLight16"/>
  <colors>
    <mruColors>
      <color rgb="FFFFFFFF"/>
      <color rgb="FF00FF00"/>
      <color rgb="FFFCE8E8"/>
      <color rgb="FFF8C3BA"/>
      <color rgb="FF66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sz="2800"/>
              <a:t>Risk Rating for Threat Events</a:t>
            </a:r>
          </a:p>
        </c:rich>
      </c:tx>
      <c:layout>
        <c:manualLayout>
          <c:xMode val="edge"/>
          <c:yMode val="edge"/>
          <c:x val="0.43590943941147137"/>
          <c:y val="1.3123359580052493E-2"/>
        </c:manualLayout>
      </c:layout>
      <c:overlay val="0"/>
    </c:title>
    <c:autoTitleDeleted val="0"/>
    <c:plotArea>
      <c:layout>
        <c:manualLayout>
          <c:layoutTarget val="inner"/>
          <c:xMode val="edge"/>
          <c:yMode val="edge"/>
          <c:x val="9.3240231763482395E-2"/>
          <c:y val="7.0312983889566111E-2"/>
          <c:w val="0.8829709791845326"/>
          <c:h val="0.83422120138499367"/>
        </c:manualLayout>
      </c:layout>
      <c:bubbleChart>
        <c:varyColors val="0"/>
        <c:ser>
          <c:idx val="0"/>
          <c:order val="0"/>
          <c:spPr>
            <a:ln w="25400">
              <a:noFill/>
            </a:ln>
          </c:spPr>
          <c:invertIfNegative val="0"/>
          <c:dLbls>
            <c:dLbl>
              <c:idx val="1"/>
              <c:layout>
                <c:manualLayout>
                  <c:x val="-4.0954772385735248E-3"/>
                  <c:y val="1.0793002339142753E-2"/>
                </c:manualLayout>
              </c:layout>
              <c:spPr>
                <a:noFill/>
                <a:ln>
                  <a:noFill/>
                </a:ln>
                <a:effectLst/>
              </c:spPr>
              <c:txPr>
                <a:bodyPr wrap="square" lIns="38100" tIns="19050" rIns="38100" bIns="19050" anchor="ctr">
                  <a:noAutofit/>
                </a:bodyPr>
                <a:lstStyle/>
                <a:p>
                  <a:pPr>
                    <a:defRPr/>
                  </a:pPr>
                  <a:endParaRPr lang="en-US"/>
                </a:p>
              </c:txPr>
              <c:dLblPos val="r"/>
              <c:showLegendKey val="0"/>
              <c:showVal val="1"/>
              <c:showCatName val="1"/>
              <c:showSerName val="0"/>
              <c:showPercent val="0"/>
              <c:showBubbleSize val="0"/>
              <c:extLst>
                <c:ext xmlns:c15="http://schemas.microsoft.com/office/drawing/2012/chart" uri="{CE6537A1-D6FC-4f65-9D91-7224C49458BB}">
                  <c15:layout>
                    <c:manualLayout>
                      <c:w val="4.8575178102737156E-2"/>
                      <c:h val="2.39958708090359E-2"/>
                    </c:manualLayout>
                  </c15:layout>
                </c:ext>
              </c:extLst>
            </c:dLbl>
            <c:dLbl>
              <c:idx val="2"/>
              <c:layout>
                <c:manualLayout>
                  <c:x val="-4.905063198953627E-2"/>
                  <c:y val="4.2871105546953073E-2"/>
                </c:manualLayout>
              </c:layout>
              <c:dLblPos val="r"/>
              <c:showLegendKey val="0"/>
              <c:showVal val="1"/>
              <c:showCatName val="1"/>
              <c:showSerName val="0"/>
              <c:showPercent val="0"/>
              <c:showBubbleSize val="0"/>
              <c:extLst>
                <c:ext xmlns:c15="http://schemas.microsoft.com/office/drawing/2012/chart" uri="{CE6537A1-D6FC-4f65-9D91-7224C49458BB}">
                  <c15:layout/>
                </c:ext>
              </c:extLst>
            </c:dLbl>
            <c:dLbl>
              <c:idx val="3"/>
              <c:layout>
                <c:manualLayout>
                  <c:x val="-5.2618988571310511E-2"/>
                  <c:y val="3.60046782855072E-2"/>
                </c:manualLayout>
              </c:layout>
              <c:dLblPos val="r"/>
              <c:showLegendKey val="0"/>
              <c:showVal val="1"/>
              <c:showCatName val="1"/>
              <c:showSerName val="0"/>
              <c:showPercent val="0"/>
              <c:showBubbleSize val="0"/>
              <c:extLst>
                <c:ext xmlns:c15="http://schemas.microsoft.com/office/drawing/2012/chart" uri="{CE6537A1-D6FC-4f65-9D91-7224C49458BB}">
                  <c15:layout/>
                </c:ext>
              </c:extLst>
            </c:dLbl>
            <c:dLbl>
              <c:idx val="4"/>
              <c:layout>
                <c:manualLayout>
                  <c:x val="-9.1481404391380194E-2"/>
                  <c:y val="5.0712175622397646E-3"/>
                </c:manualLayout>
              </c:layout>
              <c:dLblPos val="r"/>
              <c:showLegendKey val="0"/>
              <c:showVal val="1"/>
              <c:showCatName val="1"/>
              <c:showSerName val="0"/>
              <c:showPercent val="0"/>
              <c:showBubbleSize val="0"/>
              <c:extLst>
                <c:ext xmlns:c15="http://schemas.microsoft.com/office/drawing/2012/chart" uri="{CE6537A1-D6FC-4f65-9D91-7224C49458BB}">
                  <c15:layout/>
                </c:ext>
              </c:extLst>
            </c:dLbl>
            <c:dLbl>
              <c:idx val="5"/>
              <c:layout>
                <c:manualLayout>
                  <c:x val="-7.6347247932591449E-3"/>
                  <c:y val="-1.2917009850756103E-2"/>
                </c:manualLayout>
              </c:layout>
              <c:dLblPos val="r"/>
              <c:showLegendKey val="0"/>
              <c:showVal val="1"/>
              <c:showCatName val="1"/>
              <c:showSerName val="0"/>
              <c:showPercent val="0"/>
              <c:showBubbleSize val="0"/>
              <c:extLst>
                <c:ext xmlns:c15="http://schemas.microsoft.com/office/drawing/2012/chart" uri="{CE6537A1-D6FC-4f65-9D91-7224C49458BB}">
                  <c15:layout/>
                </c:ext>
              </c:extLst>
            </c:dLbl>
            <c:spPr>
              <a:noFill/>
              <a:ln>
                <a:noFill/>
              </a:ln>
              <a:effectLst/>
            </c:spPr>
            <c:dLblPos val="b"/>
            <c:showLegendKey val="0"/>
            <c:showVal val="1"/>
            <c:showCatName val="1"/>
            <c:showSerName val="0"/>
            <c:showPercent val="0"/>
            <c:showBubbleSize val="0"/>
            <c:showLeaderLines val="0"/>
            <c:extLst>
              <c:ext xmlns:c15="http://schemas.microsoft.com/office/drawing/2012/chart" uri="{CE6537A1-D6FC-4f65-9D91-7224C49458BB}">
                <c15:layout/>
                <c15:showLeaderLines val="0"/>
              </c:ext>
            </c:extLst>
          </c:dLbls>
          <c:xVal>
            <c:numRef>
              <c:f>'7 - Threat Events Heat Map'!$B$7:$B$16</c:f>
              <c:numCache>
                <c:formatCode>@</c:formatCode>
                <c:ptCount val="10"/>
                <c:pt idx="0">
                  <c:v>0</c:v>
                </c:pt>
                <c:pt idx="1">
                  <c:v>0</c:v>
                </c:pt>
                <c:pt idx="2">
                  <c:v>0</c:v>
                </c:pt>
                <c:pt idx="3">
                  <c:v>0</c:v>
                </c:pt>
                <c:pt idx="4">
                  <c:v>0</c:v>
                </c:pt>
                <c:pt idx="5">
                  <c:v>0</c:v>
                </c:pt>
                <c:pt idx="6">
                  <c:v>0</c:v>
                </c:pt>
                <c:pt idx="7">
                  <c:v>0</c:v>
                </c:pt>
                <c:pt idx="8">
                  <c:v>0</c:v>
                </c:pt>
                <c:pt idx="9">
                  <c:v>0</c:v>
                </c:pt>
              </c:numCache>
            </c:numRef>
          </c:xVal>
          <c:yVal>
            <c:numRef>
              <c:f>'7 - Threat Events Heat Map'!$C$7:$C$16</c:f>
              <c:numCache>
                <c:formatCode>0.00</c:formatCode>
                <c:ptCount val="10"/>
                <c:pt idx="0">
                  <c:v>0</c:v>
                </c:pt>
                <c:pt idx="1">
                  <c:v>0</c:v>
                </c:pt>
                <c:pt idx="2">
                  <c:v>0</c:v>
                </c:pt>
                <c:pt idx="3">
                  <c:v>0</c:v>
                </c:pt>
                <c:pt idx="4">
                  <c:v>0</c:v>
                </c:pt>
                <c:pt idx="5">
                  <c:v>0</c:v>
                </c:pt>
                <c:pt idx="6">
                  <c:v>0</c:v>
                </c:pt>
                <c:pt idx="7">
                  <c:v>0</c:v>
                </c:pt>
                <c:pt idx="8">
                  <c:v>0</c:v>
                </c:pt>
                <c:pt idx="9">
                  <c:v>0</c:v>
                </c:pt>
              </c:numCache>
            </c:numRef>
          </c:yVal>
          <c:bubbleSize>
            <c:numLit>
              <c:formatCode>General</c:formatCode>
              <c:ptCount val="10"/>
              <c:pt idx="0">
                <c:v>1</c:v>
              </c:pt>
              <c:pt idx="1">
                <c:v>1</c:v>
              </c:pt>
              <c:pt idx="2">
                <c:v>1</c:v>
              </c:pt>
              <c:pt idx="3">
                <c:v>1</c:v>
              </c:pt>
              <c:pt idx="4">
                <c:v>1</c:v>
              </c:pt>
              <c:pt idx="5">
                <c:v>1</c:v>
              </c:pt>
              <c:pt idx="6">
                <c:v>1</c:v>
              </c:pt>
              <c:pt idx="7">
                <c:v>1</c:v>
              </c:pt>
              <c:pt idx="8">
                <c:v>1</c:v>
              </c:pt>
              <c:pt idx="9">
                <c:v>1</c:v>
              </c:pt>
            </c:numLit>
          </c:bubbleSize>
          <c:bubble3D val="1"/>
        </c:ser>
        <c:dLbls>
          <c:showLegendKey val="0"/>
          <c:showVal val="1"/>
          <c:showCatName val="1"/>
          <c:showSerName val="0"/>
          <c:showPercent val="0"/>
          <c:showBubbleSize val="0"/>
        </c:dLbls>
        <c:bubbleScale val="12"/>
        <c:showNegBubbles val="0"/>
        <c:axId val="302541456"/>
        <c:axId val="400311120"/>
      </c:bubbleChart>
      <c:valAx>
        <c:axId val="302541456"/>
        <c:scaling>
          <c:orientation val="minMax"/>
        </c:scaling>
        <c:delete val="0"/>
        <c:axPos val="b"/>
        <c:title>
          <c:tx>
            <c:rich>
              <a:bodyPr/>
              <a:lstStyle/>
              <a:p>
                <a:pPr>
                  <a:defRPr/>
                </a:pPr>
                <a:r>
                  <a:rPr lang="en-US" sz="1800"/>
                  <a:t>Threat Events </a:t>
                </a:r>
              </a:p>
              <a:p>
                <a:pPr>
                  <a:defRPr/>
                </a:pPr>
                <a:r>
                  <a:rPr lang="en-US" sz="1000"/>
                  <a:t>Pursuant to §149.433 of the Ohio Revised Code, this document is exempt from public disclosure.</a:t>
                </a:r>
              </a:p>
            </c:rich>
          </c:tx>
          <c:layout/>
          <c:overlay val="0"/>
          <c:spPr>
            <a:noFill/>
          </c:spPr>
        </c:title>
        <c:numFmt formatCode="0.00" sourceLinked="0"/>
        <c:majorTickMark val="none"/>
        <c:minorTickMark val="none"/>
        <c:tickLblPos val="nextTo"/>
        <c:crossAx val="400311120"/>
        <c:crosses val="autoZero"/>
        <c:crossBetween val="midCat"/>
      </c:valAx>
      <c:valAx>
        <c:axId val="400311120"/>
        <c:scaling>
          <c:orientation val="minMax"/>
          <c:max val="11"/>
          <c:min val="0"/>
        </c:scaling>
        <c:delete val="0"/>
        <c:axPos val="l"/>
        <c:title>
          <c:tx>
            <c:rich>
              <a:bodyPr/>
              <a:lstStyle/>
              <a:p>
                <a:pPr>
                  <a:defRPr/>
                </a:pPr>
                <a:r>
                  <a:rPr lang="en-US" sz="1800"/>
                  <a:t>Risk Level</a:t>
                </a:r>
              </a:p>
            </c:rich>
          </c:tx>
          <c:layout/>
          <c:overlay val="0"/>
        </c:title>
        <c:numFmt formatCode="0.00" sourceLinked="1"/>
        <c:majorTickMark val="out"/>
        <c:minorTickMark val="none"/>
        <c:tickLblPos val="nextTo"/>
        <c:spPr>
          <a:ln>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c:spPr>
        <c:crossAx val="302541456"/>
        <c:crosses val="autoZero"/>
        <c:crossBetween val="midCat"/>
      </c:valAx>
      <c:spPr>
        <a:gradFill>
          <a:gsLst>
            <a:gs pos="20000">
              <a:srgbClr val="FF0000">
                <a:lumMod val="92000"/>
              </a:srgbClr>
            </a:gs>
            <a:gs pos="35000">
              <a:srgbClr val="FFFF00">
                <a:lumMod val="72000"/>
                <a:lumOff val="28000"/>
              </a:srgbClr>
            </a:gs>
            <a:gs pos="66000">
              <a:srgbClr val="FFFF00"/>
            </a:gs>
            <a:gs pos="70000">
              <a:srgbClr val="92D050"/>
            </a:gs>
          </a:gsLst>
          <a:lin ang="5400000" scaled="0"/>
        </a:gradFill>
      </c:spPr>
    </c:plotArea>
    <c:plotVisOnly val="1"/>
    <c:dispBlanksAs val="gap"/>
    <c:showDLblsOverMax val="0"/>
  </c:chart>
  <c:spPr>
    <a:solidFill>
      <a:schemeClr val="bg1">
        <a:lumMod val="85000"/>
      </a:schemeClr>
    </a:solidFill>
  </c:spPr>
  <c:printSettings>
    <c:headerFooter/>
    <c:pageMargins b="0.75" l="0.7" r="0.7" t="0.75" header="0.3" footer="0.3"/>
    <c:pageSetup orientation="landscape"/>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180975</xdr:colOff>
      <xdr:row>7</xdr:row>
      <xdr:rowOff>133350</xdr:rowOff>
    </xdr:from>
    <xdr:to>
      <xdr:col>15</xdr:col>
      <xdr:colOff>878683</xdr:colOff>
      <xdr:row>13</xdr:row>
      <xdr:rowOff>192882</xdr:rowOff>
    </xdr:to>
    <xdr:grpSp>
      <xdr:nvGrpSpPr>
        <xdr:cNvPr id="2" name="Group 1"/>
        <xdr:cNvGrpSpPr/>
      </xdr:nvGrpSpPr>
      <xdr:grpSpPr>
        <a:xfrm>
          <a:off x="12392025" y="1876425"/>
          <a:ext cx="3774283" cy="1964532"/>
          <a:chOff x="16871156" y="3429000"/>
          <a:chExt cx="2917031" cy="1940719"/>
        </a:xfrm>
      </xdr:grpSpPr>
      <xdr:sp macro="" textlink="">
        <xdr:nvSpPr>
          <xdr:cNvPr id="3" name="Rectangle 2"/>
          <xdr:cNvSpPr/>
        </xdr:nvSpPr>
        <xdr:spPr>
          <a:xfrm>
            <a:off x="16871156" y="3429000"/>
            <a:ext cx="2917031" cy="1940719"/>
          </a:xfrm>
          <a:prstGeom prst="rect">
            <a:avLst/>
          </a:prstGeom>
          <a:solidFill>
            <a:schemeClr val="bg1"/>
          </a:solidFill>
          <a:effectLst/>
          <a:scene3d>
            <a:camera prst="orthographicFront"/>
            <a:lightRig rig="threePt" dir="t"/>
          </a:scene3d>
          <a:sp3d>
            <a:bevelT w="165100" prst="coolSlan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b="1" cap="none" spc="0">
                <a:ln w="0"/>
                <a:solidFill>
                  <a:schemeClr val="tx1"/>
                </a:solidFill>
                <a:effectLst/>
                <a:latin typeface="Arial" panose="020B0604020202020204" pitchFamily="34" charset="0"/>
                <a:cs typeface="Arial" panose="020B0604020202020204" pitchFamily="34" charset="0"/>
              </a:rPr>
              <a:t>Risk Threshold</a:t>
            </a:r>
            <a:r>
              <a:rPr lang="en-US" sz="1100" b="1" cap="none" spc="0" baseline="0">
                <a:ln w="0"/>
                <a:solidFill>
                  <a:schemeClr val="tx1"/>
                </a:solidFill>
                <a:effectLst/>
                <a:latin typeface="Arial" panose="020B0604020202020204" pitchFamily="34" charset="0"/>
                <a:cs typeface="Arial" panose="020B0604020202020204" pitchFamily="34" charset="0"/>
              </a:rPr>
              <a:t> </a:t>
            </a:r>
            <a:r>
              <a:rPr lang="en-US" sz="1100" b="1" cap="none" spc="0" baseline="0">
                <a:ln w="0">
                  <a:noFill/>
                </a:ln>
                <a:solidFill>
                  <a:schemeClr val="tx1"/>
                </a:solidFill>
                <a:effectLst/>
                <a:latin typeface="Arial" panose="020B0604020202020204" pitchFamily="34" charset="0"/>
                <a:cs typeface="Arial" panose="020B0604020202020204" pitchFamily="34" charset="0"/>
              </a:rPr>
              <a:t>Matrix</a:t>
            </a:r>
          </a:p>
          <a:p>
            <a:pPr algn="ctr"/>
            <a:endParaRPr lang="en-US" sz="1100" b="1" cap="none" spc="0" baseline="0">
              <a:ln w="0">
                <a:noFill/>
              </a:ln>
              <a:solidFill>
                <a:schemeClr val="tx1"/>
              </a:solidFill>
              <a:effectLst/>
              <a:latin typeface="Arial" panose="020B0604020202020204" pitchFamily="34" charset="0"/>
              <a:cs typeface="Arial" panose="020B0604020202020204" pitchFamily="34" charset="0"/>
            </a:endParaRPr>
          </a:p>
          <a:p>
            <a:pPr algn="l"/>
            <a:r>
              <a:rPr lang="en-US" sz="1100" b="1" cap="none" spc="0" baseline="0">
                <a:ln w="0">
                  <a:noFill/>
                </a:ln>
                <a:solidFill>
                  <a:schemeClr val="tx1"/>
                </a:solidFill>
                <a:effectLst/>
                <a:latin typeface="Arial" panose="020B0604020202020204" pitchFamily="34" charset="0"/>
                <a:cs typeface="Arial" panose="020B0604020202020204" pitchFamily="34" charset="0"/>
              </a:rPr>
              <a:t>Very High  			10.00 - 9.00</a:t>
            </a:r>
          </a:p>
          <a:p>
            <a:pPr algn="l"/>
            <a:endParaRPr lang="en-US" sz="1100" b="1" cap="none" spc="0" baseline="0">
              <a:ln w="0">
                <a:noFill/>
              </a:ln>
              <a:solidFill>
                <a:schemeClr val="tx1"/>
              </a:solidFill>
              <a:effectLst/>
              <a:latin typeface="Arial" panose="020B0604020202020204" pitchFamily="34" charset="0"/>
              <a:cs typeface="Arial" panose="020B0604020202020204" pitchFamily="34" charset="0"/>
            </a:endParaRPr>
          </a:p>
          <a:p>
            <a:pPr algn="l"/>
            <a:r>
              <a:rPr lang="en-US" sz="1100" b="1" cap="none" spc="0" baseline="0">
                <a:ln w="0">
                  <a:noFill/>
                </a:ln>
                <a:solidFill>
                  <a:schemeClr val="tx1"/>
                </a:solidFill>
                <a:effectLst/>
                <a:latin typeface="Arial" panose="020B0604020202020204" pitchFamily="34" charset="0"/>
                <a:cs typeface="Arial" panose="020B0604020202020204" pitchFamily="34" charset="0"/>
              </a:rPr>
              <a:t>High 			8.99 - 7.00</a:t>
            </a:r>
          </a:p>
          <a:p>
            <a:pPr algn="l"/>
            <a:endParaRPr lang="en-US" sz="1100" b="1" cap="none" spc="0" baseline="0">
              <a:ln w="0">
                <a:noFill/>
              </a:ln>
              <a:solidFill>
                <a:schemeClr val="tx1"/>
              </a:solidFill>
              <a:effectLst/>
              <a:latin typeface="Arial" panose="020B0604020202020204" pitchFamily="34" charset="0"/>
              <a:cs typeface="Arial" panose="020B0604020202020204" pitchFamily="34" charset="0"/>
            </a:endParaRPr>
          </a:p>
          <a:p>
            <a:pPr algn="l"/>
            <a:r>
              <a:rPr lang="en-US" sz="1100" b="1" cap="none" spc="0" baseline="0">
                <a:ln w="0">
                  <a:noFill/>
                </a:ln>
                <a:solidFill>
                  <a:schemeClr val="tx1"/>
                </a:solidFill>
                <a:effectLst/>
                <a:latin typeface="Arial" panose="020B0604020202020204" pitchFamily="34" charset="0"/>
                <a:cs typeface="Arial" panose="020B0604020202020204" pitchFamily="34" charset="0"/>
              </a:rPr>
              <a:t>Moderate 			6.99 - 4.00</a:t>
            </a:r>
          </a:p>
          <a:p>
            <a:pPr algn="l"/>
            <a:endParaRPr lang="en-US" sz="1100" b="1" cap="none" spc="0" baseline="0">
              <a:ln w="0">
                <a:noFill/>
              </a:ln>
              <a:solidFill>
                <a:schemeClr val="tx1"/>
              </a:solidFill>
              <a:effectLst/>
              <a:latin typeface="Arial" panose="020B0604020202020204" pitchFamily="34" charset="0"/>
              <a:cs typeface="Arial" panose="020B0604020202020204" pitchFamily="34" charset="0"/>
            </a:endParaRPr>
          </a:p>
          <a:p>
            <a:pPr algn="l"/>
            <a:r>
              <a:rPr lang="en-US" sz="1100" b="1" cap="none" spc="0" baseline="0">
                <a:ln w="0">
                  <a:noFill/>
                </a:ln>
                <a:solidFill>
                  <a:schemeClr val="tx1"/>
                </a:solidFill>
                <a:effectLst/>
                <a:latin typeface="Arial" panose="020B0604020202020204" pitchFamily="34" charset="0"/>
                <a:cs typeface="Arial" panose="020B0604020202020204" pitchFamily="34" charset="0"/>
              </a:rPr>
              <a:t>Low 			3.99 - 2.00</a:t>
            </a:r>
          </a:p>
          <a:p>
            <a:pPr algn="l"/>
            <a:endParaRPr lang="en-US" sz="1100" b="1" cap="none" spc="0" baseline="0">
              <a:ln w="0">
                <a:noFill/>
              </a:ln>
              <a:solidFill>
                <a:schemeClr val="tx1"/>
              </a:solidFill>
              <a:effectLst/>
              <a:latin typeface="Arial" panose="020B0604020202020204" pitchFamily="34" charset="0"/>
              <a:cs typeface="Arial" panose="020B0604020202020204" pitchFamily="34" charset="0"/>
            </a:endParaRPr>
          </a:p>
          <a:p>
            <a:pPr algn="l"/>
            <a:r>
              <a:rPr lang="en-US" sz="1100" b="1" cap="none" spc="0" baseline="0">
                <a:ln w="0">
                  <a:noFill/>
                </a:ln>
                <a:solidFill>
                  <a:schemeClr val="tx1"/>
                </a:solidFill>
                <a:effectLst/>
                <a:latin typeface="Arial" panose="020B0604020202020204" pitchFamily="34" charset="0"/>
                <a:cs typeface="Arial" panose="020B0604020202020204" pitchFamily="34" charset="0"/>
              </a:rPr>
              <a:t>Very Low 			1.99 - 0.00</a:t>
            </a:r>
            <a:endParaRPr lang="en-US" sz="1100" b="1" cap="none" spc="0">
              <a:ln w="0">
                <a:noFill/>
              </a:ln>
              <a:solidFill>
                <a:schemeClr val="tx1"/>
              </a:solidFill>
              <a:effectLst/>
              <a:latin typeface="Arial" panose="020B0604020202020204" pitchFamily="34" charset="0"/>
              <a:cs typeface="Arial" panose="020B0604020202020204" pitchFamily="34" charset="0"/>
            </a:endParaRPr>
          </a:p>
        </xdr:txBody>
      </xdr:sp>
      <xdr:sp macro="" textlink="">
        <xdr:nvSpPr>
          <xdr:cNvPr id="4" name="Rectangle 3"/>
          <xdr:cNvSpPr/>
        </xdr:nvSpPr>
        <xdr:spPr>
          <a:xfrm>
            <a:off x="17881626" y="3845719"/>
            <a:ext cx="797719" cy="71438"/>
          </a:xfrm>
          <a:prstGeom prst="rect">
            <a:avLst/>
          </a:prstGeom>
          <a:solidFill>
            <a:srgbClr val="C0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 name="Rectangle 4"/>
          <xdr:cNvSpPr/>
        </xdr:nvSpPr>
        <xdr:spPr>
          <a:xfrm>
            <a:off x="17867336" y="4164806"/>
            <a:ext cx="797719" cy="71438"/>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Rectangle 5"/>
          <xdr:cNvSpPr/>
        </xdr:nvSpPr>
        <xdr:spPr>
          <a:xfrm>
            <a:off x="17876291" y="4495799"/>
            <a:ext cx="797719" cy="71438"/>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 name="Rectangle 6"/>
          <xdr:cNvSpPr/>
        </xdr:nvSpPr>
        <xdr:spPr>
          <a:xfrm>
            <a:off x="17862574" y="4838696"/>
            <a:ext cx="797719" cy="71438"/>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 name="Rectangle 7"/>
          <xdr:cNvSpPr/>
        </xdr:nvSpPr>
        <xdr:spPr>
          <a:xfrm>
            <a:off x="17872100" y="5133970"/>
            <a:ext cx="797719" cy="71438"/>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285750</xdr:colOff>
      <xdr:row>6</xdr:row>
      <xdr:rowOff>342900</xdr:rowOff>
    </xdr:from>
    <xdr:to>
      <xdr:col>20</xdr:col>
      <xdr:colOff>270510</xdr:colOff>
      <xdr:row>22</xdr:row>
      <xdr:rowOff>304800</xdr:rowOff>
    </xdr:to>
    <xdr:graphicFrame macro="">
      <xdr:nvGraphicFramePr>
        <xdr:cNvPr id="5" name="Threat Event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0.01019</cdr:x>
      <cdr:y>0.01578</cdr:y>
    </cdr:from>
    <cdr:to>
      <cdr:x>0.06019</cdr:x>
      <cdr:y>0.36298</cdr:y>
    </cdr:to>
    <cdr:sp macro="" textlink="">
      <cdr:nvSpPr>
        <cdr:cNvPr id="3" name="TextBox 2"/>
        <cdr:cNvSpPr txBox="1"/>
      </cdr:nvSpPr>
      <cdr:spPr>
        <a:xfrm xmlns:a="http://schemas.openxmlformats.org/drawingml/2006/main">
          <a:off x="83820" y="83820"/>
          <a:ext cx="411480" cy="18440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0.01111</cdr:x>
      <cdr:y>0.30846</cdr:y>
    </cdr:from>
    <cdr:to>
      <cdr:x>0.05463</cdr:x>
      <cdr:y>0.57532</cdr:y>
    </cdr:to>
    <cdr:sp macro="" textlink="">
      <cdr:nvSpPr>
        <cdr:cNvPr id="5" name="TextBox 4"/>
        <cdr:cNvSpPr txBox="1"/>
      </cdr:nvSpPr>
      <cdr:spPr>
        <a:xfrm xmlns:a="http://schemas.openxmlformats.org/drawingml/2006/main">
          <a:off x="91440" y="1638300"/>
          <a:ext cx="358140" cy="14173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0.33333</cdr:x>
      <cdr:y>0.94191</cdr:y>
    </cdr:from>
    <cdr:to>
      <cdr:x>0.70833</cdr:x>
      <cdr:y>1</cdr:y>
    </cdr:to>
    <cdr:sp macro="" textlink="">
      <cdr:nvSpPr>
        <cdr:cNvPr id="6" name="TextBox 5"/>
        <cdr:cNvSpPr txBox="1"/>
      </cdr:nvSpPr>
      <cdr:spPr>
        <a:xfrm xmlns:a="http://schemas.openxmlformats.org/drawingml/2006/main">
          <a:off x="2743200" y="5189220"/>
          <a:ext cx="3086100" cy="3200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G34"/>
  <sheetViews>
    <sheetView zoomScale="70" zoomScaleNormal="70" workbookViewId="0">
      <selection activeCell="E3" sqref="E3:E10"/>
    </sheetView>
  </sheetViews>
  <sheetFormatPr defaultRowHeight="15" x14ac:dyDescent="0.25"/>
  <cols>
    <col min="1" max="1" width="12" customWidth="1"/>
    <col min="2" max="2" width="34.28515625" customWidth="1"/>
    <col min="3" max="3" width="60.140625" customWidth="1"/>
    <col min="4" max="4" width="51.28515625" customWidth="1"/>
    <col min="5" max="5" width="35.5703125" customWidth="1"/>
    <col min="6" max="6" width="42.28515625" customWidth="1"/>
    <col min="7" max="7" width="23.7109375" customWidth="1"/>
  </cols>
  <sheetData>
    <row r="1" spans="1:7" ht="20.45" customHeight="1" x14ac:dyDescent="0.25">
      <c r="A1" s="252" t="s">
        <v>316</v>
      </c>
      <c r="B1" s="253" t="s">
        <v>323</v>
      </c>
      <c r="C1" s="253" t="s">
        <v>320</v>
      </c>
      <c r="D1" s="252" t="s">
        <v>319</v>
      </c>
      <c r="E1" s="119" t="s">
        <v>317</v>
      </c>
      <c r="F1" s="252" t="s">
        <v>315</v>
      </c>
    </row>
    <row r="2" spans="1:7" ht="27.6" customHeight="1" x14ac:dyDescent="0.25">
      <c r="A2" s="252"/>
      <c r="B2" s="254"/>
      <c r="C2" s="254"/>
      <c r="D2" s="252"/>
      <c r="E2" s="125" t="s">
        <v>318</v>
      </c>
      <c r="F2" s="252"/>
    </row>
    <row r="3" spans="1:7" ht="59.45" customHeight="1" x14ac:dyDescent="0.25">
      <c r="A3" s="122" t="s">
        <v>415</v>
      </c>
      <c r="B3" s="118"/>
      <c r="C3" s="118"/>
      <c r="D3" s="121"/>
      <c r="E3" s="255"/>
      <c r="F3" s="258"/>
      <c r="G3" s="90"/>
    </row>
    <row r="4" spans="1:7" ht="31.9" customHeight="1" x14ac:dyDescent="0.25">
      <c r="A4" s="261"/>
      <c r="B4" s="124" t="s">
        <v>410</v>
      </c>
      <c r="C4" s="124" t="s">
        <v>416</v>
      </c>
      <c r="D4" s="124" t="s">
        <v>314</v>
      </c>
      <c r="E4" s="256"/>
      <c r="F4" s="259"/>
    </row>
    <row r="5" spans="1:7" ht="111" customHeight="1" x14ac:dyDescent="0.25">
      <c r="A5" s="262"/>
      <c r="B5" s="126" t="s">
        <v>442</v>
      </c>
      <c r="C5" s="127" t="s">
        <v>443</v>
      </c>
      <c r="D5" s="128" t="s">
        <v>444</v>
      </c>
      <c r="E5" s="256"/>
      <c r="F5" s="259"/>
    </row>
    <row r="6" spans="1:7" x14ac:dyDescent="0.25">
      <c r="A6" s="262"/>
      <c r="B6" s="110" t="s">
        <v>498</v>
      </c>
      <c r="C6" s="110" t="s">
        <v>417</v>
      </c>
      <c r="D6" s="110" t="s">
        <v>381</v>
      </c>
      <c r="E6" s="256"/>
      <c r="F6" s="259"/>
    </row>
    <row r="7" spans="1:7" x14ac:dyDescent="0.25">
      <c r="A7" s="262"/>
      <c r="B7" s="110" t="s">
        <v>499</v>
      </c>
      <c r="C7" s="110" t="s">
        <v>494</v>
      </c>
      <c r="D7" s="110" t="s">
        <v>382</v>
      </c>
      <c r="E7" s="256"/>
      <c r="F7" s="259"/>
    </row>
    <row r="8" spans="1:7" x14ac:dyDescent="0.25">
      <c r="A8" s="262"/>
      <c r="B8" s="110" t="s">
        <v>411</v>
      </c>
      <c r="C8" s="110" t="s">
        <v>495</v>
      </c>
      <c r="D8" s="110" t="s">
        <v>383</v>
      </c>
      <c r="E8" s="256"/>
      <c r="F8" s="259"/>
    </row>
    <row r="9" spans="1:7" x14ac:dyDescent="0.25">
      <c r="A9" s="262"/>
      <c r="B9" s="55"/>
      <c r="C9" s="110" t="s">
        <v>496</v>
      </c>
      <c r="D9" s="110" t="s">
        <v>407</v>
      </c>
      <c r="E9" s="256"/>
      <c r="F9" s="259"/>
    </row>
    <row r="10" spans="1:7" x14ac:dyDescent="0.25">
      <c r="A10" s="262"/>
      <c r="B10" s="55"/>
      <c r="C10" s="110" t="s">
        <v>497</v>
      </c>
      <c r="D10" s="110" t="s">
        <v>408</v>
      </c>
      <c r="E10" s="257"/>
      <c r="F10" s="260"/>
    </row>
    <row r="11" spans="1:7" x14ac:dyDescent="0.25">
      <c r="A11" s="262"/>
      <c r="B11" s="55"/>
    </row>
    <row r="12" spans="1:7" x14ac:dyDescent="0.25">
      <c r="A12" s="262"/>
      <c r="B12" s="245" t="s">
        <v>418</v>
      </c>
      <c r="C12" s="246"/>
      <c r="D12" s="246"/>
      <c r="E12" s="246"/>
      <c r="F12" s="247"/>
    </row>
    <row r="13" spans="1:7" x14ac:dyDescent="0.25">
      <c r="A13" s="262"/>
      <c r="B13" s="248"/>
      <c r="C13" s="249"/>
      <c r="D13" s="249"/>
      <c r="E13" s="249"/>
      <c r="F13" s="250"/>
    </row>
    <row r="14" spans="1:7" x14ac:dyDescent="0.25">
      <c r="A14" s="262"/>
      <c r="B14" s="251"/>
      <c r="C14" s="251"/>
      <c r="D14" s="251"/>
      <c r="E14" s="251"/>
      <c r="F14" s="251"/>
    </row>
    <row r="15" spans="1:7" x14ac:dyDescent="0.25">
      <c r="A15" s="262"/>
      <c r="B15" s="251"/>
      <c r="C15" s="251"/>
      <c r="D15" s="251"/>
      <c r="E15" s="251"/>
      <c r="F15" s="251"/>
    </row>
    <row r="16" spans="1:7" x14ac:dyDescent="0.25">
      <c r="A16" s="262"/>
      <c r="B16" s="251"/>
      <c r="C16" s="251"/>
      <c r="D16" s="251"/>
      <c r="E16" s="251"/>
      <c r="F16" s="251"/>
    </row>
    <row r="17" spans="1:6" x14ac:dyDescent="0.25">
      <c r="A17" s="262"/>
      <c r="B17" s="251"/>
      <c r="C17" s="251"/>
      <c r="D17" s="251"/>
      <c r="E17" s="251"/>
      <c r="F17" s="251"/>
    </row>
    <row r="18" spans="1:6" x14ac:dyDescent="0.25">
      <c r="A18" s="262"/>
      <c r="B18" s="251"/>
      <c r="C18" s="251"/>
      <c r="D18" s="251"/>
      <c r="E18" s="251"/>
      <c r="F18" s="251"/>
    </row>
    <row r="19" spans="1:6" x14ac:dyDescent="0.25">
      <c r="A19" s="262"/>
      <c r="B19" s="251"/>
      <c r="C19" s="251"/>
      <c r="D19" s="251"/>
      <c r="E19" s="251"/>
      <c r="F19" s="251"/>
    </row>
    <row r="20" spans="1:6" x14ac:dyDescent="0.25">
      <c r="A20" s="262"/>
      <c r="B20" s="251"/>
      <c r="C20" s="251"/>
      <c r="D20" s="251"/>
      <c r="E20" s="251"/>
      <c r="F20" s="251"/>
    </row>
    <row r="21" spans="1:6" x14ac:dyDescent="0.25">
      <c r="A21" s="262"/>
      <c r="B21" s="251"/>
      <c r="C21" s="251"/>
      <c r="D21" s="251"/>
      <c r="E21" s="251"/>
      <c r="F21" s="251"/>
    </row>
    <row r="22" spans="1:6" x14ac:dyDescent="0.25">
      <c r="A22" s="262"/>
      <c r="B22" s="251"/>
      <c r="C22" s="251"/>
      <c r="D22" s="251"/>
      <c r="E22" s="251"/>
      <c r="F22" s="251"/>
    </row>
    <row r="23" spans="1:6" x14ac:dyDescent="0.25">
      <c r="A23" s="262"/>
      <c r="B23" s="251"/>
      <c r="C23" s="251"/>
      <c r="D23" s="251"/>
      <c r="E23" s="251"/>
      <c r="F23" s="251"/>
    </row>
    <row r="24" spans="1:6" x14ac:dyDescent="0.25">
      <c r="A24" s="262"/>
      <c r="B24" s="251"/>
      <c r="C24" s="251"/>
      <c r="D24" s="251"/>
      <c r="E24" s="251"/>
      <c r="F24" s="251"/>
    </row>
    <row r="25" spans="1:6" x14ac:dyDescent="0.25">
      <c r="A25" s="262"/>
      <c r="B25" s="251"/>
      <c r="C25" s="251"/>
      <c r="D25" s="251"/>
      <c r="E25" s="251"/>
      <c r="F25" s="251"/>
    </row>
    <row r="26" spans="1:6" x14ac:dyDescent="0.25">
      <c r="A26" s="262"/>
      <c r="B26" s="251"/>
      <c r="C26" s="251"/>
      <c r="D26" s="251"/>
      <c r="E26" s="251"/>
      <c r="F26" s="251"/>
    </row>
    <row r="27" spans="1:6" x14ac:dyDescent="0.25">
      <c r="A27" s="262"/>
      <c r="B27" s="251"/>
      <c r="C27" s="251"/>
      <c r="D27" s="251"/>
      <c r="E27" s="251"/>
      <c r="F27" s="251"/>
    </row>
    <row r="28" spans="1:6" ht="18" customHeight="1" x14ac:dyDescent="0.25">
      <c r="A28" s="262"/>
      <c r="B28" s="251"/>
      <c r="C28" s="251"/>
      <c r="D28" s="251"/>
      <c r="E28" s="251"/>
      <c r="F28" s="251"/>
    </row>
    <row r="29" spans="1:6" x14ac:dyDescent="0.25">
      <c r="A29" s="262"/>
      <c r="B29" s="251"/>
      <c r="C29" s="251"/>
      <c r="D29" s="251"/>
      <c r="E29" s="251"/>
      <c r="F29" s="251"/>
    </row>
    <row r="30" spans="1:6" x14ac:dyDescent="0.25">
      <c r="A30" s="262"/>
      <c r="B30" s="251"/>
      <c r="C30" s="251"/>
      <c r="D30" s="251"/>
      <c r="E30" s="251"/>
      <c r="F30" s="251"/>
    </row>
    <row r="31" spans="1:6" x14ac:dyDescent="0.25">
      <c r="A31" s="262"/>
      <c r="B31" s="251"/>
      <c r="C31" s="251"/>
      <c r="D31" s="251"/>
      <c r="E31" s="251"/>
      <c r="F31" s="251"/>
    </row>
    <row r="32" spans="1:6" x14ac:dyDescent="0.25">
      <c r="A32" s="262"/>
      <c r="B32" s="251"/>
      <c r="C32" s="251"/>
      <c r="D32" s="251"/>
      <c r="E32" s="251"/>
      <c r="F32" s="251"/>
    </row>
    <row r="33" spans="1:6" x14ac:dyDescent="0.25">
      <c r="A33" s="262"/>
      <c r="B33" s="251"/>
      <c r="C33" s="251"/>
      <c r="D33" s="251"/>
      <c r="E33" s="251"/>
      <c r="F33" s="251"/>
    </row>
    <row r="34" spans="1:6" x14ac:dyDescent="0.25">
      <c r="A34" s="262"/>
      <c r="B34" s="251"/>
      <c r="C34" s="251"/>
      <c r="D34" s="251"/>
      <c r="E34" s="251"/>
      <c r="F34" s="251"/>
    </row>
  </sheetData>
  <sheetProtection algorithmName="SHA-512" hashValue="3MU2nu6E4f5jDeplhv7xRdmd9YVnWbJ+Hn28Y5UXvWxaz5R7E1AxDVs474FMGo08TOoNvEYLfr5ZIjft0Tvylw==" saltValue="e/rdvvByzAhmqSpNpLyuEw==" spinCount="100000" sheet="1" objects="1" scenarios="1"/>
  <mergeCells count="10">
    <mergeCell ref="B12:F13"/>
    <mergeCell ref="B14:F34"/>
    <mergeCell ref="A1:A2"/>
    <mergeCell ref="D1:D2"/>
    <mergeCell ref="F1:F2"/>
    <mergeCell ref="B1:B2"/>
    <mergeCell ref="C1:C2"/>
    <mergeCell ref="E3:E10"/>
    <mergeCell ref="F3:F10"/>
    <mergeCell ref="A4:A34"/>
  </mergeCells>
  <pageMargins left="0.7" right="0.7" top="0.75" bottom="0.75" header="0.3" footer="0.3"/>
  <pageSetup scale="7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1"/>
    <pageSetUpPr fitToPage="1"/>
  </sheetPr>
  <dimension ref="A2:N9"/>
  <sheetViews>
    <sheetView tabSelected="1" workbookViewId="0">
      <selection activeCell="E6" sqref="E6"/>
    </sheetView>
  </sheetViews>
  <sheetFormatPr defaultRowHeight="15" x14ac:dyDescent="0.25"/>
  <cols>
    <col min="2" max="2" width="13.7109375" customWidth="1"/>
    <col min="4" max="4" width="14.85546875" customWidth="1"/>
    <col min="6" max="6" width="19.5703125" customWidth="1"/>
    <col min="12" max="12" width="15" customWidth="1"/>
    <col min="13" max="13" width="16.5703125" customWidth="1"/>
  </cols>
  <sheetData>
    <row r="2" spans="1:14" x14ac:dyDescent="0.25">
      <c r="A2" s="30"/>
      <c r="B2" s="30" t="s">
        <v>29</v>
      </c>
      <c r="C2" s="30" t="s">
        <v>273</v>
      </c>
      <c r="D2" s="30" t="s">
        <v>274</v>
      </c>
      <c r="E2" s="30" t="s">
        <v>275</v>
      </c>
      <c r="F2" s="30" t="s">
        <v>276</v>
      </c>
      <c r="G2" s="30"/>
      <c r="H2" s="30"/>
      <c r="I2" s="30" t="s">
        <v>277</v>
      </c>
      <c r="J2" s="30"/>
      <c r="K2" s="30" t="s">
        <v>278</v>
      </c>
      <c r="L2" s="30" t="s">
        <v>279</v>
      </c>
      <c r="M2" s="30" t="s">
        <v>280</v>
      </c>
      <c r="N2" s="30"/>
    </row>
    <row r="3" spans="1:14" ht="36" x14ac:dyDescent="0.25">
      <c r="A3" s="30"/>
      <c r="B3" s="30" t="s">
        <v>281</v>
      </c>
      <c r="C3" s="30" t="s">
        <v>282</v>
      </c>
      <c r="D3" s="30" t="s">
        <v>283</v>
      </c>
      <c r="E3" s="30" t="s">
        <v>284</v>
      </c>
      <c r="F3" s="30" t="s">
        <v>285</v>
      </c>
      <c r="G3" s="30"/>
      <c r="H3" s="30"/>
      <c r="I3" s="30" t="s">
        <v>286</v>
      </c>
      <c r="J3" s="30"/>
      <c r="K3" s="30" t="s">
        <v>287</v>
      </c>
      <c r="L3" s="30" t="s">
        <v>288</v>
      </c>
      <c r="M3" s="30" t="s">
        <v>289</v>
      </c>
      <c r="N3" s="30"/>
    </row>
    <row r="4" spans="1:14" ht="54" customHeight="1" x14ac:dyDescent="0.25">
      <c r="A4" s="30"/>
      <c r="B4" s="53" t="s">
        <v>57</v>
      </c>
      <c r="C4" s="30" t="s">
        <v>256</v>
      </c>
      <c r="D4" s="53" t="s">
        <v>239</v>
      </c>
      <c r="E4" s="30" t="s">
        <v>256</v>
      </c>
      <c r="F4" s="30" t="s">
        <v>359</v>
      </c>
      <c r="G4" s="30"/>
      <c r="H4" s="30"/>
      <c r="I4" s="30" t="s">
        <v>256</v>
      </c>
      <c r="J4" s="30"/>
      <c r="K4" s="30" t="s">
        <v>256</v>
      </c>
      <c r="L4" s="54" t="s">
        <v>260</v>
      </c>
      <c r="M4" s="30" t="s">
        <v>400</v>
      </c>
      <c r="N4" s="30"/>
    </row>
    <row r="5" spans="1:14" ht="75" customHeight="1" x14ac:dyDescent="0.25">
      <c r="A5" s="30"/>
      <c r="B5" s="53" t="s">
        <v>58</v>
      </c>
      <c r="C5" s="30" t="s">
        <v>290</v>
      </c>
      <c r="D5" s="53" t="s">
        <v>241</v>
      </c>
      <c r="E5" s="30" t="s">
        <v>290</v>
      </c>
      <c r="F5" s="30" t="s">
        <v>360</v>
      </c>
      <c r="G5" s="30"/>
      <c r="H5" s="30"/>
      <c r="I5" s="30" t="s">
        <v>290</v>
      </c>
      <c r="J5" s="30"/>
      <c r="K5" s="30" t="s">
        <v>290</v>
      </c>
      <c r="L5" s="54" t="s">
        <v>262</v>
      </c>
      <c r="M5" s="30" t="s">
        <v>401</v>
      </c>
      <c r="N5" s="30"/>
    </row>
    <row r="6" spans="1:14" ht="69.599999999999994" customHeight="1" x14ac:dyDescent="0.25">
      <c r="A6" s="30"/>
      <c r="B6" s="53" t="s">
        <v>39</v>
      </c>
      <c r="C6" s="30" t="s">
        <v>253</v>
      </c>
      <c r="D6" s="53" t="s">
        <v>243</v>
      </c>
      <c r="E6" s="30" t="s">
        <v>253</v>
      </c>
      <c r="F6" s="30" t="s">
        <v>291</v>
      </c>
      <c r="G6" s="30"/>
      <c r="H6" s="30"/>
      <c r="I6" s="30" t="s">
        <v>253</v>
      </c>
      <c r="J6" s="30"/>
      <c r="K6" s="30" t="s">
        <v>253</v>
      </c>
      <c r="L6" s="54" t="s">
        <v>265</v>
      </c>
      <c r="M6" s="107" t="s">
        <v>402</v>
      </c>
      <c r="N6" s="30"/>
    </row>
    <row r="7" spans="1:14" ht="34.15" customHeight="1" x14ac:dyDescent="0.25">
      <c r="A7" s="30"/>
      <c r="B7" s="53" t="s">
        <v>361</v>
      </c>
      <c r="C7" s="30" t="s">
        <v>254</v>
      </c>
      <c r="D7" s="53" t="s">
        <v>246</v>
      </c>
      <c r="E7" s="30" t="s">
        <v>254</v>
      </c>
      <c r="F7" s="30" t="s">
        <v>54</v>
      </c>
      <c r="G7" s="30"/>
      <c r="H7" s="30"/>
      <c r="I7" s="30" t="s">
        <v>254</v>
      </c>
      <c r="J7" s="30"/>
      <c r="K7" s="30" t="s">
        <v>254</v>
      </c>
      <c r="L7" s="54" t="s">
        <v>267</v>
      </c>
      <c r="M7" s="107" t="s">
        <v>403</v>
      </c>
      <c r="N7" s="30"/>
    </row>
    <row r="8" spans="1:14" ht="34.9" customHeight="1" x14ac:dyDescent="0.25">
      <c r="A8" s="30"/>
      <c r="B8" s="53" t="s">
        <v>46</v>
      </c>
      <c r="C8" s="30" t="s">
        <v>257</v>
      </c>
      <c r="D8" s="53" t="s">
        <v>249</v>
      </c>
      <c r="E8" s="30"/>
      <c r="F8" s="30" t="s">
        <v>56</v>
      </c>
      <c r="G8" s="30"/>
      <c r="H8" s="30"/>
      <c r="I8" s="30" t="s">
        <v>257</v>
      </c>
      <c r="J8" s="30"/>
      <c r="K8" s="30" t="s">
        <v>257</v>
      </c>
      <c r="L8" s="54" t="s">
        <v>269</v>
      </c>
      <c r="M8" s="107" t="s">
        <v>405</v>
      </c>
      <c r="N8" s="30"/>
    </row>
    <row r="9" spans="1:14" ht="39" customHeight="1" x14ac:dyDescent="0.25">
      <c r="A9" s="55"/>
      <c r="B9" s="53" t="s">
        <v>50</v>
      </c>
      <c r="C9" s="56"/>
      <c r="D9" s="53" t="s">
        <v>251</v>
      </c>
      <c r="E9" s="57"/>
      <c r="F9" s="58" t="s">
        <v>48</v>
      </c>
      <c r="G9" s="55"/>
      <c r="H9" s="55"/>
      <c r="I9" s="55"/>
      <c r="J9" s="55"/>
      <c r="K9" s="55"/>
      <c r="L9" s="55"/>
      <c r="M9" s="107" t="s">
        <v>404</v>
      </c>
      <c r="N9" s="55"/>
    </row>
  </sheetData>
  <sheetProtection algorithmName="SHA-512" hashValue="yPZDrffcAgKoKm6LOu+nwXFNfIxoCm1dKOuY9X452wpo0oKHtDWSwIOvJ02MM/ZkXYvJD2ktuabFl2NusG2YtQ==" saltValue="TQAbA1ueHXPDdMMB/uMWKQ==" spinCount="100000" sheet="1" objects="1" scenarios="1"/>
  <pageMargins left="0.7" right="0.7" top="0.75" bottom="0.75" header="0.3" footer="0.3"/>
  <pageSetup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Y18"/>
  <sheetViews>
    <sheetView zoomScale="80" zoomScaleNormal="80" workbookViewId="0">
      <pane xSplit="5" ySplit="2" topLeftCell="U3" activePane="bottomRight" state="frozen"/>
      <selection pane="topRight" activeCell="F1" sqref="F1"/>
      <selection pane="bottomLeft" activeCell="A3" sqref="A3"/>
      <selection pane="bottomRight" activeCell="AK13" sqref="AK13"/>
    </sheetView>
  </sheetViews>
  <sheetFormatPr defaultRowHeight="15" x14ac:dyDescent="0.25"/>
  <cols>
    <col min="1" max="1" width="12.5703125" customWidth="1"/>
    <col min="2" max="2" width="13.28515625" customWidth="1"/>
    <col min="3" max="3" width="33.140625" customWidth="1"/>
    <col min="4" max="4" width="12.28515625" customWidth="1"/>
    <col min="7" max="7" width="10.5703125" customWidth="1"/>
    <col min="9" max="9" width="10" customWidth="1"/>
    <col min="11" max="11" width="9.5703125" bestFit="1" customWidth="1"/>
    <col min="13" max="13" width="9.5703125" bestFit="1" customWidth="1"/>
    <col min="15" max="15" width="9.5703125" bestFit="1" customWidth="1"/>
    <col min="17" max="17" width="9.5703125" bestFit="1" customWidth="1"/>
    <col min="19" max="19" width="9.5703125" bestFit="1" customWidth="1"/>
    <col min="21" max="21" width="9.5703125" bestFit="1" customWidth="1"/>
    <col min="22" max="22" width="11.42578125" customWidth="1"/>
    <col min="23" max="23" width="11" customWidth="1"/>
    <col min="25" max="25" width="9.5703125" bestFit="1" customWidth="1"/>
    <col min="27" max="27" width="9.5703125" bestFit="1" customWidth="1"/>
    <col min="29" max="29" width="9.5703125" bestFit="1" customWidth="1"/>
    <col min="31" max="31" width="9.5703125" bestFit="1" customWidth="1"/>
    <col min="33" max="33" width="9.5703125" bestFit="1" customWidth="1"/>
    <col min="34" max="34" width="11.28515625" customWidth="1"/>
    <col min="35" max="35" width="9.7109375" customWidth="1"/>
    <col min="37" max="37" width="9.5703125" bestFit="1" customWidth="1"/>
    <col min="39" max="39" width="9.5703125" bestFit="1" customWidth="1"/>
    <col min="40" max="40" width="12.5703125" customWidth="1"/>
    <col min="41" max="41" width="11.7109375" customWidth="1"/>
    <col min="43" max="43" width="9.5703125" bestFit="1" customWidth="1"/>
    <col min="45" max="45" width="9.5703125" bestFit="1" customWidth="1"/>
    <col min="47" max="47" width="11.7109375" customWidth="1"/>
    <col min="48" max="48" width="16.140625" customWidth="1"/>
  </cols>
  <sheetData>
    <row r="1" spans="1:51" ht="63" customHeight="1" x14ac:dyDescent="0.25">
      <c r="A1" s="275" t="s">
        <v>441</v>
      </c>
      <c r="B1" s="276"/>
      <c r="C1" s="277"/>
      <c r="D1" s="277"/>
      <c r="E1" s="278"/>
      <c r="F1" s="285" t="s">
        <v>421</v>
      </c>
      <c r="G1" s="285"/>
      <c r="H1" s="273" t="s">
        <v>422</v>
      </c>
      <c r="I1" s="274"/>
      <c r="J1" s="273" t="s">
        <v>423</v>
      </c>
      <c r="K1" s="274"/>
      <c r="L1" s="273" t="s">
        <v>424</v>
      </c>
      <c r="M1" s="274"/>
      <c r="N1" s="273" t="s">
        <v>425</v>
      </c>
      <c r="O1" s="274"/>
      <c r="P1" s="273" t="s">
        <v>426</v>
      </c>
      <c r="Q1" s="274"/>
      <c r="R1" s="273" t="s">
        <v>427</v>
      </c>
      <c r="S1" s="274"/>
      <c r="T1" s="273" t="s">
        <v>428</v>
      </c>
      <c r="U1" s="274"/>
      <c r="V1" s="273" t="s">
        <v>429</v>
      </c>
      <c r="W1" s="274"/>
      <c r="X1" s="273" t="s">
        <v>430</v>
      </c>
      <c r="Y1" s="274"/>
      <c r="Z1" s="273" t="s">
        <v>431</v>
      </c>
      <c r="AA1" s="274"/>
      <c r="AB1" s="273" t="s">
        <v>432</v>
      </c>
      <c r="AC1" s="274"/>
      <c r="AD1" s="273" t="s">
        <v>433</v>
      </c>
      <c r="AE1" s="274"/>
      <c r="AF1" s="273" t="s">
        <v>434</v>
      </c>
      <c r="AG1" s="274"/>
      <c r="AH1" s="273" t="s">
        <v>435</v>
      </c>
      <c r="AI1" s="274"/>
      <c r="AJ1" s="273" t="s">
        <v>436</v>
      </c>
      <c r="AK1" s="274"/>
      <c r="AL1" s="273" t="s">
        <v>437</v>
      </c>
      <c r="AM1" s="274"/>
      <c r="AN1" s="273" t="s">
        <v>438</v>
      </c>
      <c r="AO1" s="274"/>
      <c r="AP1" s="273" t="s">
        <v>439</v>
      </c>
      <c r="AQ1" s="274"/>
      <c r="AR1" s="273" t="s">
        <v>440</v>
      </c>
      <c r="AS1" s="274"/>
      <c r="AU1" t="s">
        <v>492</v>
      </c>
    </row>
    <row r="2" spans="1:51" ht="93" customHeight="1" x14ac:dyDescent="0.25">
      <c r="A2" s="31" t="s">
        <v>4</v>
      </c>
      <c r="B2" s="88" t="s">
        <v>5</v>
      </c>
      <c r="C2" s="279" t="s">
        <v>6</v>
      </c>
      <c r="D2" s="279"/>
      <c r="E2" s="280"/>
      <c r="F2" s="281" t="s">
        <v>7</v>
      </c>
      <c r="G2" s="281"/>
      <c r="H2" s="281" t="s">
        <v>8</v>
      </c>
      <c r="I2" s="281"/>
      <c r="J2" s="281" t="s">
        <v>9</v>
      </c>
      <c r="K2" s="281"/>
      <c r="L2" s="281" t="s">
        <v>10</v>
      </c>
      <c r="M2" s="281"/>
      <c r="N2" s="281" t="s">
        <v>450</v>
      </c>
      <c r="O2" s="281"/>
      <c r="P2" s="281" t="s">
        <v>471</v>
      </c>
      <c r="Q2" s="281"/>
      <c r="R2" s="281" t="s">
        <v>472</v>
      </c>
      <c r="S2" s="281"/>
      <c r="T2" s="281" t="s">
        <v>474</v>
      </c>
      <c r="U2" s="281"/>
      <c r="V2" s="281" t="s">
        <v>475</v>
      </c>
      <c r="W2" s="281"/>
      <c r="X2" s="281" t="s">
        <v>447</v>
      </c>
      <c r="Y2" s="281"/>
      <c r="Z2" s="281" t="s">
        <v>476</v>
      </c>
      <c r="AA2" s="281"/>
      <c r="AB2" s="281" t="s">
        <v>451</v>
      </c>
      <c r="AC2" s="281"/>
      <c r="AD2" s="281" t="s">
        <v>458</v>
      </c>
      <c r="AE2" s="281"/>
      <c r="AF2" s="281" t="s">
        <v>454</v>
      </c>
      <c r="AG2" s="281"/>
      <c r="AH2" s="281" t="s">
        <v>446</v>
      </c>
      <c r="AI2" s="281"/>
      <c r="AJ2" s="281" t="s">
        <v>456</v>
      </c>
      <c r="AK2" s="281"/>
      <c r="AL2" s="281" t="s">
        <v>477</v>
      </c>
      <c r="AM2" s="281"/>
      <c r="AN2" s="281" t="s">
        <v>478</v>
      </c>
      <c r="AO2" s="281"/>
      <c r="AP2" s="281" t="s">
        <v>460</v>
      </c>
      <c r="AQ2" s="281"/>
      <c r="AR2" s="281" t="s">
        <v>462</v>
      </c>
      <c r="AS2" s="281"/>
    </row>
    <row r="3" spans="1:51" ht="43.9" customHeight="1" x14ac:dyDescent="0.25">
      <c r="A3" s="66"/>
      <c r="B3" s="89"/>
      <c r="C3" s="298" t="s">
        <v>420</v>
      </c>
      <c r="D3" s="299"/>
      <c r="E3" s="300"/>
      <c r="F3" s="294" t="s">
        <v>311</v>
      </c>
      <c r="G3" s="295"/>
      <c r="H3" s="294" t="s">
        <v>311</v>
      </c>
      <c r="I3" s="295"/>
      <c r="J3" s="294" t="s">
        <v>311</v>
      </c>
      <c r="K3" s="295"/>
      <c r="L3" s="294" t="s">
        <v>311</v>
      </c>
      <c r="M3" s="295"/>
      <c r="N3" s="294" t="s">
        <v>311</v>
      </c>
      <c r="O3" s="295"/>
      <c r="P3" s="294" t="s">
        <v>311</v>
      </c>
      <c r="Q3" s="295"/>
      <c r="R3" s="294" t="s">
        <v>311</v>
      </c>
      <c r="S3" s="295"/>
      <c r="T3" s="294" t="s">
        <v>311</v>
      </c>
      <c r="U3" s="295"/>
      <c r="V3" s="294" t="s">
        <v>449</v>
      </c>
      <c r="W3" s="295"/>
      <c r="X3" s="294" t="s">
        <v>311</v>
      </c>
      <c r="Y3" s="295"/>
      <c r="Z3" s="294" t="s">
        <v>311</v>
      </c>
      <c r="AA3" s="295"/>
      <c r="AB3" s="294" t="s">
        <v>311</v>
      </c>
      <c r="AC3" s="295"/>
      <c r="AD3" s="294" t="s">
        <v>311</v>
      </c>
      <c r="AE3" s="295"/>
      <c r="AF3" s="294" t="s">
        <v>311</v>
      </c>
      <c r="AG3" s="295"/>
      <c r="AH3" s="294" t="s">
        <v>311</v>
      </c>
      <c r="AI3" s="295"/>
      <c r="AJ3" s="294" t="s">
        <v>311</v>
      </c>
      <c r="AK3" s="295"/>
      <c r="AL3" s="294" t="s">
        <v>311</v>
      </c>
      <c r="AM3" s="295"/>
      <c r="AN3" s="294" t="s">
        <v>461</v>
      </c>
      <c r="AO3" s="295"/>
      <c r="AP3" s="294" t="s">
        <v>311</v>
      </c>
      <c r="AQ3" s="295"/>
      <c r="AR3" s="294" t="s">
        <v>311</v>
      </c>
      <c r="AS3" s="295"/>
    </row>
    <row r="4" spans="1:51" ht="38.450000000000003" customHeight="1" x14ac:dyDescent="0.25">
      <c r="A4" s="86" t="s">
        <v>11</v>
      </c>
      <c r="B4" s="87">
        <v>10</v>
      </c>
      <c r="C4" s="282" t="s">
        <v>292</v>
      </c>
      <c r="D4" s="283"/>
      <c r="E4" s="284"/>
      <c r="F4" s="296"/>
      <c r="G4" s="297"/>
      <c r="H4" s="296"/>
      <c r="I4" s="297"/>
      <c r="J4" s="296"/>
      <c r="K4" s="297"/>
      <c r="L4" s="296"/>
      <c r="M4" s="297"/>
      <c r="N4" s="296"/>
      <c r="O4" s="297"/>
      <c r="P4" s="296"/>
      <c r="Q4" s="297"/>
      <c r="R4" s="296"/>
      <c r="S4" s="297"/>
      <c r="T4" s="296"/>
      <c r="U4" s="297"/>
      <c r="V4" s="296"/>
      <c r="W4" s="297"/>
      <c r="X4" s="296"/>
      <c r="Y4" s="297"/>
      <c r="Z4" s="296"/>
      <c r="AA4" s="297"/>
      <c r="AB4" s="296"/>
      <c r="AC4" s="297"/>
      <c r="AD4" s="296"/>
      <c r="AE4" s="297"/>
      <c r="AF4" s="296"/>
      <c r="AG4" s="297"/>
      <c r="AH4" s="296"/>
      <c r="AI4" s="297"/>
      <c r="AJ4" s="296"/>
      <c r="AK4" s="297"/>
      <c r="AL4" s="296"/>
      <c r="AM4" s="297"/>
      <c r="AN4" s="296"/>
      <c r="AO4" s="297"/>
      <c r="AP4" s="296"/>
      <c r="AQ4" s="297"/>
      <c r="AR4" s="296"/>
      <c r="AS4" s="297"/>
    </row>
    <row r="5" spans="1:51" ht="43.9" customHeight="1" x14ac:dyDescent="0.25">
      <c r="A5" s="1" t="s">
        <v>2</v>
      </c>
      <c r="B5" s="59">
        <v>8</v>
      </c>
      <c r="C5" s="282" t="s">
        <v>293</v>
      </c>
      <c r="D5" s="283"/>
      <c r="E5" s="284"/>
      <c r="F5" s="287" t="s">
        <v>464</v>
      </c>
      <c r="G5" s="288"/>
      <c r="H5" s="287" t="s">
        <v>465</v>
      </c>
      <c r="I5" s="288"/>
      <c r="J5" s="287" t="s">
        <v>466</v>
      </c>
      <c r="K5" s="288"/>
      <c r="L5" s="287" t="s">
        <v>467</v>
      </c>
      <c r="M5" s="288"/>
      <c r="N5" s="287" t="s">
        <v>480</v>
      </c>
      <c r="O5" s="288"/>
      <c r="P5" s="287" t="s">
        <v>453</v>
      </c>
      <c r="Q5" s="288"/>
      <c r="R5" s="287" t="s">
        <v>473</v>
      </c>
      <c r="S5" s="288"/>
      <c r="T5" s="287" t="s">
        <v>481</v>
      </c>
      <c r="U5" s="288"/>
      <c r="V5" s="287" t="s">
        <v>448</v>
      </c>
      <c r="W5" s="288"/>
      <c r="X5" s="287" t="s">
        <v>482</v>
      </c>
      <c r="Y5" s="288"/>
      <c r="Z5" s="287" t="s">
        <v>483</v>
      </c>
      <c r="AA5" s="288"/>
      <c r="AB5" s="287" t="s">
        <v>452</v>
      </c>
      <c r="AC5" s="288"/>
      <c r="AD5" s="287" t="s">
        <v>459</v>
      </c>
      <c r="AE5" s="288"/>
      <c r="AF5" s="287" t="s">
        <v>455</v>
      </c>
      <c r="AG5" s="288"/>
      <c r="AH5" s="287" t="s">
        <v>445</v>
      </c>
      <c r="AI5" s="288"/>
      <c r="AJ5" s="287" t="s">
        <v>457</v>
      </c>
      <c r="AK5" s="288"/>
      <c r="AL5" s="287" t="s">
        <v>484</v>
      </c>
      <c r="AM5" s="288"/>
      <c r="AN5" s="287" t="s">
        <v>479</v>
      </c>
      <c r="AO5" s="288"/>
      <c r="AP5" s="287" t="s">
        <v>485</v>
      </c>
      <c r="AQ5" s="288"/>
      <c r="AR5" s="287" t="s">
        <v>463</v>
      </c>
      <c r="AS5" s="288"/>
    </row>
    <row r="6" spans="1:51" ht="48" customHeight="1" x14ac:dyDescent="0.25">
      <c r="A6" s="1" t="s">
        <v>3</v>
      </c>
      <c r="B6" s="59">
        <v>5</v>
      </c>
      <c r="C6" s="282" t="s">
        <v>312</v>
      </c>
      <c r="D6" s="283"/>
      <c r="E6" s="284"/>
      <c r="F6" s="289"/>
      <c r="G6" s="290"/>
      <c r="H6" s="289"/>
      <c r="I6" s="290"/>
      <c r="J6" s="289"/>
      <c r="K6" s="290"/>
      <c r="L6" s="289"/>
      <c r="M6" s="290"/>
      <c r="N6" s="289"/>
      <c r="O6" s="290"/>
      <c r="P6" s="289"/>
      <c r="Q6" s="290"/>
      <c r="R6" s="289"/>
      <c r="S6" s="290"/>
      <c r="T6" s="289"/>
      <c r="U6" s="290"/>
      <c r="V6" s="289"/>
      <c r="W6" s="290"/>
      <c r="X6" s="289"/>
      <c r="Y6" s="290"/>
      <c r="Z6" s="289"/>
      <c r="AA6" s="290"/>
      <c r="AB6" s="289"/>
      <c r="AC6" s="290"/>
      <c r="AD6" s="289"/>
      <c r="AE6" s="290"/>
      <c r="AF6" s="289"/>
      <c r="AG6" s="290"/>
      <c r="AH6" s="289"/>
      <c r="AI6" s="290"/>
      <c r="AJ6" s="289"/>
      <c r="AK6" s="290"/>
      <c r="AL6" s="289"/>
      <c r="AM6" s="290"/>
      <c r="AN6" s="289"/>
      <c r="AO6" s="290"/>
      <c r="AP6" s="289"/>
      <c r="AQ6" s="290"/>
      <c r="AR6" s="289"/>
      <c r="AS6" s="290"/>
    </row>
    <row r="7" spans="1:51" ht="33" customHeight="1" x14ac:dyDescent="0.25">
      <c r="A7" s="1" t="s">
        <v>0</v>
      </c>
      <c r="B7" s="59">
        <v>2</v>
      </c>
      <c r="C7" s="282" t="s">
        <v>294</v>
      </c>
      <c r="D7" s="283"/>
      <c r="E7" s="284"/>
      <c r="F7" s="289"/>
      <c r="G7" s="290"/>
      <c r="H7" s="289"/>
      <c r="I7" s="290"/>
      <c r="J7" s="289"/>
      <c r="K7" s="290"/>
      <c r="L7" s="289"/>
      <c r="M7" s="290"/>
      <c r="N7" s="289"/>
      <c r="O7" s="290"/>
      <c r="P7" s="289"/>
      <c r="Q7" s="290"/>
      <c r="R7" s="289"/>
      <c r="S7" s="290"/>
      <c r="T7" s="289"/>
      <c r="U7" s="290"/>
      <c r="V7" s="289"/>
      <c r="W7" s="290"/>
      <c r="X7" s="289"/>
      <c r="Y7" s="290"/>
      <c r="Z7" s="289"/>
      <c r="AA7" s="290"/>
      <c r="AB7" s="289"/>
      <c r="AC7" s="290"/>
      <c r="AD7" s="289"/>
      <c r="AE7" s="290"/>
      <c r="AF7" s="289"/>
      <c r="AG7" s="290"/>
      <c r="AH7" s="289"/>
      <c r="AI7" s="290"/>
      <c r="AJ7" s="289"/>
      <c r="AK7" s="290"/>
      <c r="AL7" s="289"/>
      <c r="AM7" s="290"/>
      <c r="AN7" s="289"/>
      <c r="AO7" s="290"/>
      <c r="AP7" s="289"/>
      <c r="AQ7" s="290"/>
      <c r="AR7" s="289"/>
      <c r="AS7" s="290"/>
    </row>
    <row r="8" spans="1:51" ht="175.5" customHeight="1" x14ac:dyDescent="0.25">
      <c r="A8" s="2" t="s">
        <v>12</v>
      </c>
      <c r="B8" s="60">
        <v>0</v>
      </c>
      <c r="C8" s="265" t="s">
        <v>295</v>
      </c>
      <c r="D8" s="266"/>
      <c r="E8" s="267"/>
      <c r="F8" s="291"/>
      <c r="G8" s="292"/>
      <c r="H8" s="291"/>
      <c r="I8" s="292"/>
      <c r="J8" s="291"/>
      <c r="K8" s="292"/>
      <c r="L8" s="291"/>
      <c r="M8" s="292"/>
      <c r="N8" s="291"/>
      <c r="O8" s="292"/>
      <c r="P8" s="291"/>
      <c r="Q8" s="292"/>
      <c r="R8" s="291"/>
      <c r="S8" s="292"/>
      <c r="T8" s="291"/>
      <c r="U8" s="292"/>
      <c r="V8" s="291"/>
      <c r="W8" s="292"/>
      <c r="X8" s="291"/>
      <c r="Y8" s="292"/>
      <c r="Z8" s="291"/>
      <c r="AA8" s="292"/>
      <c r="AB8" s="291"/>
      <c r="AC8" s="292"/>
      <c r="AD8" s="291"/>
      <c r="AE8" s="292"/>
      <c r="AF8" s="291"/>
      <c r="AG8" s="292"/>
      <c r="AH8" s="291"/>
      <c r="AI8" s="292"/>
      <c r="AJ8" s="291"/>
      <c r="AK8" s="292"/>
      <c r="AL8" s="291"/>
      <c r="AM8" s="292"/>
      <c r="AN8" s="291"/>
      <c r="AO8" s="292"/>
      <c r="AP8" s="291"/>
      <c r="AQ8" s="292"/>
      <c r="AR8" s="291"/>
      <c r="AS8" s="292"/>
    </row>
    <row r="9" spans="1:51" ht="43.9" customHeight="1" thickBot="1" x14ac:dyDescent="0.3">
      <c r="A9" s="268" t="s">
        <v>313</v>
      </c>
      <c r="B9" s="268"/>
      <c r="C9" s="268"/>
      <c r="D9" s="268"/>
      <c r="E9" s="269"/>
      <c r="F9" s="281" t="s">
        <v>16</v>
      </c>
      <c r="G9" s="281" t="s">
        <v>17</v>
      </c>
      <c r="H9" s="281" t="s">
        <v>16</v>
      </c>
      <c r="I9" s="281" t="s">
        <v>17</v>
      </c>
      <c r="J9" s="281" t="s">
        <v>16</v>
      </c>
      <c r="K9" s="281" t="s">
        <v>17</v>
      </c>
      <c r="L9" s="281" t="s">
        <v>16</v>
      </c>
      <c r="M9" s="281" t="s">
        <v>17</v>
      </c>
      <c r="N9" s="281" t="s">
        <v>16</v>
      </c>
      <c r="O9" s="281" t="s">
        <v>17</v>
      </c>
      <c r="P9" s="281" t="s">
        <v>16</v>
      </c>
      <c r="Q9" s="281" t="s">
        <v>17</v>
      </c>
      <c r="R9" s="281" t="s">
        <v>16</v>
      </c>
      <c r="S9" s="281" t="s">
        <v>17</v>
      </c>
      <c r="T9" s="281" t="s">
        <v>16</v>
      </c>
      <c r="U9" s="281" t="s">
        <v>17</v>
      </c>
      <c r="V9" s="281" t="s">
        <v>16</v>
      </c>
      <c r="W9" s="281" t="s">
        <v>17</v>
      </c>
      <c r="X9" s="281" t="s">
        <v>16</v>
      </c>
      <c r="Y9" s="281" t="s">
        <v>17</v>
      </c>
      <c r="Z9" s="281" t="s">
        <v>16</v>
      </c>
      <c r="AA9" s="281" t="s">
        <v>17</v>
      </c>
      <c r="AB9" s="281" t="s">
        <v>16</v>
      </c>
      <c r="AC9" s="281" t="s">
        <v>17</v>
      </c>
      <c r="AD9" s="281" t="s">
        <v>16</v>
      </c>
      <c r="AE9" s="281" t="s">
        <v>17</v>
      </c>
      <c r="AF9" s="281" t="s">
        <v>16</v>
      </c>
      <c r="AG9" s="281" t="s">
        <v>17</v>
      </c>
      <c r="AH9" s="281" t="s">
        <v>16</v>
      </c>
      <c r="AI9" s="281" t="s">
        <v>17</v>
      </c>
      <c r="AJ9" s="281" t="s">
        <v>16</v>
      </c>
      <c r="AK9" s="281" t="s">
        <v>17</v>
      </c>
      <c r="AL9" s="281" t="s">
        <v>16</v>
      </c>
      <c r="AM9" s="281" t="s">
        <v>17</v>
      </c>
      <c r="AN9" s="281" t="s">
        <v>16</v>
      </c>
      <c r="AO9" s="281" t="s">
        <v>17</v>
      </c>
      <c r="AP9" s="281" t="s">
        <v>16</v>
      </c>
      <c r="AQ9" s="281" t="s">
        <v>17</v>
      </c>
      <c r="AR9" s="281" t="s">
        <v>16</v>
      </c>
      <c r="AS9" s="281" t="s">
        <v>17</v>
      </c>
    </row>
    <row r="10" spans="1:51" ht="44.45" customHeight="1" thickBot="1" x14ac:dyDescent="0.3">
      <c r="A10" s="83" t="s">
        <v>13</v>
      </c>
      <c r="B10" s="84" t="s">
        <v>14</v>
      </c>
      <c r="C10" s="85" t="s">
        <v>15</v>
      </c>
      <c r="D10" s="263" t="s">
        <v>265</v>
      </c>
      <c r="E10" s="264"/>
      <c r="F10" s="293"/>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row>
    <row r="11" spans="1:51" ht="79.150000000000006" customHeight="1" x14ac:dyDescent="0.25">
      <c r="A11" s="79" t="str">
        <f>IF(B11&lt;=$AV$17,$AV$18,IF(B11&lt;$AV$16,$AT$17,IF(B11&lt;$AV$15,$AT$16,IF(B11&lt;$AV$14,$AT$15, IF(B11&lt;$AV$13,$AT$14,IF(B11&lt;=$AU$13,$AT$13))))))</f>
        <v>_</v>
      </c>
      <c r="B11" s="62">
        <f t="shared" ref="B11:B13" si="0">SUM(G11+I11+K11+M11+O11+Q11+S11+U11+W11+Y11+AA11+AC11+AE11+AG11+AI11+AK11+AM11+AO11+AQ11+AS11)/20</f>
        <v>0</v>
      </c>
      <c r="C11" s="82" t="str">
        <f>IF(A11="Very High"," Relevant security controls or other remediation are not implemented; or no security measure can be identified to remediate the threat event.",IF(A11="High"," Relevant security controls or other remediation is planned but not implemented; compensating controls are in place and at least minimally effective.",IF(A11="Mod","Countermeasures are in place that will impede successful exercise of the vulnerability, or the threat-source lacks motivation or is only marginally capable of carrying out the threat.",IF(A11="Low"," Relevant security controls or other remediation is fully implemented and somewhat effective.",IF(A11="Very Low"," Security controls are in place to prevent successful exploitation of the threat, or significantly impede threat capability.",IF(A15=AV18,""))))))</f>
        <v/>
      </c>
      <c r="D11" s="270"/>
      <c r="E11" s="270"/>
      <c r="F11" s="111"/>
      <c r="G11" s="108" t="b">
        <f t="shared" ref="G11:G13" si="1">IF(F11="Very High","10", IF(F11="High","8", IF(F11="Mod", "5", IF(F11="Low", 2, IF(F11="Very Low","0")))))</f>
        <v>0</v>
      </c>
      <c r="H11" s="111"/>
      <c r="I11" s="109" t="b">
        <f>IF(H11="Very High","10", IF(H11="High","8", IF(H11="Mod", "5", IF(H11="Low", I15, IF(H11="Very Low","0")))))</f>
        <v>0</v>
      </c>
      <c r="J11" s="111"/>
      <c r="K11" s="108" t="b">
        <f>IF(J11="Very High","10", IF(J11="High","8", IF(J11="Mod", "5", IF(J11="Low", 2, IF(J11="Very Low","0")))))</f>
        <v>0</v>
      </c>
      <c r="L11" s="111"/>
      <c r="M11" s="108" t="b">
        <f>IF(L11="Very High","10", IF(L11="High","8", IF(L11="Mod", "5", IF(L11="Low", 2, IF(L11="Very Low","0")))))</f>
        <v>0</v>
      </c>
      <c r="N11" s="111"/>
      <c r="O11" s="108" t="b">
        <f>IF(N11="Very High","10", IF(N11="High","8", IF(N11="Mod", "5", IF(N11="Low", 2, IF(N11="Very Low","0")))))</f>
        <v>0</v>
      </c>
      <c r="P11" s="111"/>
      <c r="Q11" s="108" t="b">
        <f>IF(P11="Very High","10", IF(P11="High","8", IF(P11="Mod", "5", IF(P11="Low", 2, IF(P11="Very Low","0")))))</f>
        <v>0</v>
      </c>
      <c r="R11" s="111"/>
      <c r="S11" s="108" t="b">
        <f>IF(R11="Very High","10", IF(R11="High","8", IF(R11="Mod", "5", IF(R11="Low", 2, IF(R11="Very Low","0")))))</f>
        <v>0</v>
      </c>
      <c r="T11" s="111"/>
      <c r="U11" s="108" t="b">
        <f>IF(T11="Very High","10", IF(T11="High","8", IF(T11="Mod", "5", IF(T11="Low", 2, IF(T11="Very Low","0")))))</f>
        <v>0</v>
      </c>
      <c r="V11" s="111"/>
      <c r="W11" s="108" t="b">
        <f>IF(V11="Very High","10", IF(V11="High","8", IF(V11="Mod", "5", IF(V11="Low", 2, IF(V11="Very Low","0")))))</f>
        <v>0</v>
      </c>
      <c r="X11" s="111"/>
      <c r="Y11" s="108" t="b">
        <f>IF(X11="Very High","10", IF(X11="High","8", IF(X11="Mod", "5", IF(X11="Low", 2, IF(X11="Very Low","0")))))</f>
        <v>0</v>
      </c>
      <c r="Z11" s="111"/>
      <c r="AA11" s="108" t="b">
        <f>IF(Z11="Very High","10", IF(Z11="High","8", IF(Z11="Mod", "5", IF(Z11="Low", 2, IF(Z11="Very Low","0")))))</f>
        <v>0</v>
      </c>
      <c r="AB11" s="111"/>
      <c r="AC11" s="108" t="b">
        <f>IF(AB11="Very High","10", IF(AB11="High","8", IF(AB11="Mod", "5", IF(AB11="Low", 2, IF(AB11="Very Low","0")))))</f>
        <v>0</v>
      </c>
      <c r="AD11" s="111"/>
      <c r="AE11" s="108" t="b">
        <f>IF(AD11="Very High","10", IF(AD11="High","8", IF(AD11="Mod", "5", IF(AD11="Low", 2, IF(AD11="Very Low","0")))))</f>
        <v>0</v>
      </c>
      <c r="AF11" s="111"/>
      <c r="AG11" s="108" t="b">
        <f>IF(AF11="Very High","10", IF(AF11="High","8", IF(AF11="Mod", "5", IF(AF11="Low", 2, IF(AF11="Very Low","0")))))</f>
        <v>0</v>
      </c>
      <c r="AH11" s="111"/>
      <c r="AI11" s="108" t="b">
        <f>IF(AH11="Very High","10", IF(AH11="High","8", IF(AH11="Mod", "5", IF(AH11="Low", 2, IF(AH11="Very Low","0")))))</f>
        <v>0</v>
      </c>
      <c r="AJ11" s="111"/>
      <c r="AK11" s="108" t="b">
        <f>IF(AJ11="Very High","10", IF(AJ11="High","8", IF(AJ11="Mod", "5", IF(AJ11="Low", 2, IF(AJ11="Very Low","0")))))</f>
        <v>0</v>
      </c>
      <c r="AL11" s="111"/>
      <c r="AM11" s="108" t="b">
        <f>IF(AL11="Very High","10", IF(AL11="High","8", IF(AL11="Mod", "5", IF(AL11="Low", 2, IF(AL11="Very Low","0")))))</f>
        <v>0</v>
      </c>
      <c r="AN11" s="111"/>
      <c r="AO11" s="108" t="b">
        <f>IF(AN11="Very High","10", IF(AN11="High","8", IF(AN11="Mod", "5", IF(AN11="Low", 2, IF(AN11="Very Low","0")))))</f>
        <v>0</v>
      </c>
      <c r="AP11" s="111"/>
      <c r="AQ11" s="108" t="b">
        <f>IF(AP11="Very High","10", IF(AP11="High","8", IF(AP11="Mod", "5", IF(AP11="Low", 2, IF(AP11="Very Low","0")))))</f>
        <v>0</v>
      </c>
      <c r="AR11" s="111"/>
      <c r="AS11" s="108" t="b">
        <f>IF(AR11="Very High","10", IF(AR11="High","8", IF(AR11="Mod", "5", IF(AR11="Low", 2, IF(AR11="Very Low","0")))))</f>
        <v>0</v>
      </c>
      <c r="AT11" s="286" t="s">
        <v>1</v>
      </c>
      <c r="AU11" s="286"/>
      <c r="AV11" s="286"/>
      <c r="AY11" s="61"/>
    </row>
    <row r="12" spans="1:51" ht="79.150000000000006" customHeight="1" x14ac:dyDescent="0.25">
      <c r="A12" s="79" t="str">
        <f>IF(B12&lt;=$AV$17,$AV$18,IF(B12&lt;$AV$16,$AT$17,IF(B12&lt;$AV$15,$AT$16,IF(B12&lt;$AV$14,$AT$15, IF(B12&lt;$AV$13,$AT$14,IF(B12&lt;=$AU$13,$AT$13))))))</f>
        <v>_</v>
      </c>
      <c r="B12" s="63">
        <f t="shared" si="0"/>
        <v>0</v>
      </c>
      <c r="C12" s="71" t="str">
        <f>IF(A12="Very High"," Relevant security controls or other remediation are not implemented; or no security measure can be identified to remediate the threat event.",IF(A12="High"," Relevant security controls or other remediation is planned but not implemented; compensating controls are in place and at least minimally effective.",IF(A12="Mod","Countermeasures are in place that will impede successful exercise of the vulnerability, or the threat-source lacks motivation or is only marginally capable of carrying out the threat.",IF(A12="Low"," Relevant security controls or other remediation is fully implemented and somewhat effective.",IF(A12="Very Low"," Security controls are in place to prevent successful exploitation of the threat, or significantly impede threat capability.",IF(A15=AV18,""))))))</f>
        <v/>
      </c>
      <c r="D12" s="270"/>
      <c r="E12" s="270"/>
      <c r="F12" s="111"/>
      <c r="G12" s="108" t="b">
        <f t="shared" si="1"/>
        <v>0</v>
      </c>
      <c r="H12" s="111"/>
      <c r="I12" s="109" t="b">
        <f>IF(H12="Very High","10", IF(H12="High","8", IF(H12="Mod", "5", IF(H12="Low",#REF!, IF( H12="Very Low","0")))))</f>
        <v>0</v>
      </c>
      <c r="J12" s="111"/>
      <c r="K12" s="108" t="b">
        <f t="shared" ref="K12:K15" si="2">IF(J12="Very High","10", IF(J12="High","8", IF(J12="Mod", "5", IF(J12="Low", 2, IF(J12="Very Low","0")))))</f>
        <v>0</v>
      </c>
      <c r="L12" s="111"/>
      <c r="M12" s="108" t="b">
        <f t="shared" ref="M12:M15" si="3">IF(L12="Very High","10", IF(L12="High","8", IF(L12="Mod", "5", IF(L12="Low", 2, IF(L12="Very Low","0")))))</f>
        <v>0</v>
      </c>
      <c r="N12" s="111"/>
      <c r="O12" s="108" t="b">
        <f t="shared" ref="O12:O15" si="4">IF(N12="Very High","10", IF(N12="High","8", IF(N12="Mod", "5", IF(N12="Low", 2, IF(N12="Very Low","0")))))</f>
        <v>0</v>
      </c>
      <c r="P12" s="111"/>
      <c r="Q12" s="108" t="b">
        <f t="shared" ref="Q12:Q15" si="5">IF(P12="Very High","10", IF(P12="High","8", IF(P12="Mod", "5", IF(P12="Low", 2, IF(P12="Very Low","0")))))</f>
        <v>0</v>
      </c>
      <c r="R12" s="111"/>
      <c r="S12" s="108" t="b">
        <f t="shared" ref="S12:S15" si="6">IF(R12="Very High","10", IF(R12="High","8", IF(R12="Mod", "5", IF(R12="Low", 2, IF(R12="Very Low","0")))))</f>
        <v>0</v>
      </c>
      <c r="T12" s="111"/>
      <c r="U12" s="108" t="b">
        <f t="shared" ref="U12:U15" si="7">IF(T12="Very High","10", IF(T12="High","8", IF(T12="Mod", "5", IF(T12="Low", 2, IF(T12="Very Low","0")))))</f>
        <v>0</v>
      </c>
      <c r="V12" s="111"/>
      <c r="W12" s="108" t="b">
        <f t="shared" ref="W12:W15" si="8">IF(V12="Very High","10", IF(V12="High","8", IF(V12="Mod", "5", IF(V12="Low", 2, IF(V12="Very Low","0")))))</f>
        <v>0</v>
      </c>
      <c r="X12" s="111"/>
      <c r="Y12" s="108" t="b">
        <f t="shared" ref="Y12:Y15" si="9">IF(X12="Very High","10", IF(X12="High","8", IF(X12="Mod", "5", IF(X12="Low", 2, IF(X12="Very Low","0")))))</f>
        <v>0</v>
      </c>
      <c r="Z12" s="111"/>
      <c r="AA12" s="108" t="b">
        <f t="shared" ref="AA12:AA15" si="10">IF(Z12="Very High","10", IF(Z12="High","8", IF(Z12="Mod", "5", IF(Z12="Low", 2, IF(Z12="Very Low","0")))))</f>
        <v>0</v>
      </c>
      <c r="AB12" s="111"/>
      <c r="AC12" s="108" t="b">
        <f t="shared" ref="AC12:AC15" si="11">IF(AB12="Very High","10", IF(AB12="High","8", IF(AB12="Mod", "5", IF(AB12="Low", 2, IF(AB12="Very Low","0")))))</f>
        <v>0</v>
      </c>
      <c r="AD12" s="111"/>
      <c r="AE12" s="108" t="b">
        <f t="shared" ref="AE12:AE15" si="12">IF(AD12="Very High","10", IF(AD12="High","8", IF(AD12="Mod", "5", IF(AD12="Low", 2, IF(AD12="Very Low","0")))))</f>
        <v>0</v>
      </c>
      <c r="AF12" s="111"/>
      <c r="AG12" s="108" t="b">
        <f t="shared" ref="AG12:AG15" si="13">IF(AF12="Very High","10", IF(AF12="High","8", IF(AF12="Mod", "5", IF(AF12="Low", 2, IF(AF12="Very Low","0")))))</f>
        <v>0</v>
      </c>
      <c r="AH12" s="111"/>
      <c r="AI12" s="108" t="b">
        <f t="shared" ref="AI12:AI15" si="14">IF(AH12="Very High","10", IF(AH12="High","8", IF(AH12="Mod", "5", IF(AH12="Low", 2, IF(AH12="Very Low","0")))))</f>
        <v>0</v>
      </c>
      <c r="AJ12" s="111"/>
      <c r="AK12" s="108" t="b">
        <f t="shared" ref="AK12:AK15" si="15">IF(AJ12="Very High","10", IF(AJ12="High","8", IF(AJ12="Mod", "5", IF(AJ12="Low", 2, IF(AJ12="Very Low","0")))))</f>
        <v>0</v>
      </c>
      <c r="AL12" s="111"/>
      <c r="AM12" s="108" t="b">
        <f t="shared" ref="AM12:AM15" si="16">IF(AL12="Very High","10", IF(AL12="High","8", IF(AL12="Mod", "5", IF(AL12="Low", 2, IF(AL12="Very Low","0")))))</f>
        <v>0</v>
      </c>
      <c r="AN12" s="111"/>
      <c r="AO12" s="108" t="b">
        <f t="shared" ref="AO12:AO15" si="17">IF(AN12="Very High","10", IF(AN12="High","8", IF(AN12="Mod", "5", IF(AN12="Low", 2, IF(AN12="Very Low","0")))))</f>
        <v>0</v>
      </c>
      <c r="AP12" s="111"/>
      <c r="AQ12" s="108" t="b">
        <f t="shared" ref="AQ12:AQ15" si="18">IF(AP12="Very High","10", IF(AP12="High","8", IF(AP12="Mod", "5", IF(AP12="Low", 2, IF(AP12="Very Low","0")))))</f>
        <v>0</v>
      </c>
      <c r="AR12" s="111"/>
      <c r="AS12" s="108" t="b">
        <f t="shared" ref="AS12:AS15" si="19">IF(AR12="Very High","10", IF(AR12="High","8", IF(AR12="Mod", "5", IF(AR12="Low", 2, IF(AR12="Very Low","0")))))</f>
        <v>0</v>
      </c>
      <c r="AT12" s="3" t="s">
        <v>19</v>
      </c>
      <c r="AU12" s="3" t="s">
        <v>20</v>
      </c>
      <c r="AV12" s="4" t="s">
        <v>21</v>
      </c>
    </row>
    <row r="13" spans="1:51" ht="79.150000000000006" customHeight="1" x14ac:dyDescent="0.25">
      <c r="A13" s="79" t="str">
        <f>IF(B13&lt;=$AV$17,$AV$18,IF(B13&lt;$AV$16,$AT$17,IF(B13&lt;$AV$15,$AT$16,IF(B13&lt;$AV$14,$AT$15, IF(B13&lt;$AV$13,$AT$14,IF(B13&lt;=$AU$13,$AT$13))))))</f>
        <v>_</v>
      </c>
      <c r="B13" s="63">
        <f t="shared" si="0"/>
        <v>0</v>
      </c>
      <c r="C13" s="71" t="str">
        <f>IF(A13="Very High"," Relevant security controls or other remediation are not implemented; or no security measure can be identified to remediate the threat event.",IF(A13="High"," Relevant security controls or other remediation is planned but not implemented; compensating controls are in place and at least minimally effective.",IF(A13="Mod","Countermeasures are in place that will impede successful exercise of the vulnerability, or the threat-source lacks motivation or is only marginally capable of carrying out the threat.",IF(A13="Low"," Relevant security controls or other remediation is fully implemented and somewhat effective.",IF(A13="Very Low"," Security controls are in place to prevent successful exploitation of the threat, or significantly impede threat capability.",IF(A15=AV18,""))))))</f>
        <v/>
      </c>
      <c r="D13" s="270"/>
      <c r="E13" s="270"/>
      <c r="F13" s="111"/>
      <c r="G13" s="108" t="b">
        <f t="shared" si="1"/>
        <v>0</v>
      </c>
      <c r="H13" s="111"/>
      <c r="I13" s="109" t="b">
        <f>IF(H13="Very High","10", IF(H13="High","8", IF(H13="Mod", "5", IF(H13="Low",#REF!, IF( H13="Very Low","0")))))</f>
        <v>0</v>
      </c>
      <c r="J13" s="111"/>
      <c r="K13" s="108" t="b">
        <f t="shared" si="2"/>
        <v>0</v>
      </c>
      <c r="L13" s="111"/>
      <c r="M13" s="108" t="b">
        <f t="shared" si="3"/>
        <v>0</v>
      </c>
      <c r="N13" s="111"/>
      <c r="O13" s="108" t="b">
        <f t="shared" si="4"/>
        <v>0</v>
      </c>
      <c r="P13" s="111"/>
      <c r="Q13" s="108" t="b">
        <f t="shared" si="5"/>
        <v>0</v>
      </c>
      <c r="R13" s="111"/>
      <c r="S13" s="108" t="b">
        <f t="shared" si="6"/>
        <v>0</v>
      </c>
      <c r="T13" s="111"/>
      <c r="U13" s="108" t="b">
        <f t="shared" si="7"/>
        <v>0</v>
      </c>
      <c r="V13" s="111"/>
      <c r="W13" s="108" t="b">
        <f t="shared" si="8"/>
        <v>0</v>
      </c>
      <c r="X13" s="111"/>
      <c r="Y13" s="108" t="b">
        <f t="shared" si="9"/>
        <v>0</v>
      </c>
      <c r="Z13" s="111"/>
      <c r="AA13" s="108" t="b">
        <f t="shared" si="10"/>
        <v>0</v>
      </c>
      <c r="AB13" s="111"/>
      <c r="AC13" s="108" t="b">
        <f t="shared" si="11"/>
        <v>0</v>
      </c>
      <c r="AD13" s="111"/>
      <c r="AE13" s="108" t="b">
        <f t="shared" si="12"/>
        <v>0</v>
      </c>
      <c r="AF13" s="111"/>
      <c r="AG13" s="108" t="b">
        <f t="shared" si="13"/>
        <v>0</v>
      </c>
      <c r="AH13" s="111"/>
      <c r="AI13" s="108" t="b">
        <f t="shared" si="14"/>
        <v>0</v>
      </c>
      <c r="AJ13" s="111"/>
      <c r="AK13" s="108" t="b">
        <f t="shared" si="15"/>
        <v>0</v>
      </c>
      <c r="AL13" s="111"/>
      <c r="AM13" s="108" t="b">
        <f t="shared" si="16"/>
        <v>0</v>
      </c>
      <c r="AN13" s="111"/>
      <c r="AO13" s="108" t="b">
        <f t="shared" si="17"/>
        <v>0</v>
      </c>
      <c r="AP13" s="111"/>
      <c r="AQ13" s="108" t="b">
        <f t="shared" si="18"/>
        <v>0</v>
      </c>
      <c r="AR13" s="111"/>
      <c r="AS13" s="108" t="b">
        <f t="shared" si="19"/>
        <v>0</v>
      </c>
      <c r="AT13" s="5" t="s">
        <v>11</v>
      </c>
      <c r="AU13" s="6">
        <v>10</v>
      </c>
      <c r="AV13" s="6">
        <v>9</v>
      </c>
    </row>
    <row r="14" spans="1:51" ht="79.150000000000006" customHeight="1" x14ac:dyDescent="0.25">
      <c r="A14" s="79" t="str">
        <f>IF(B14&lt;=$AV$17,$AV$18,IF(B14&lt;$AV$16,$AT$17,IF(B14&lt;$AV$15,$AT$16,IF(B14&lt;$AV$14,$AT$15, IF(B14&lt;$AV$13,$AT$14,IF(B14&lt;=$AU$13,$AT$13))))))</f>
        <v>_</v>
      </c>
      <c r="B14" s="63">
        <f>SUM(G14+I14+K14+M14+O14+Q14+S14+U14+W14+Y14+AA14+AC14+AE14+AG14+AI14+AK14+AM14+AO14+AQ14+AS14)/20</f>
        <v>0</v>
      </c>
      <c r="C14" s="71" t="str">
        <f>IF(A14="Very High"," Relevant security controls or other remediation are not implemented; or no security measure can be identified to remediate the threat event.",IF(A14="High"," Relevant security controls or other remediation is planned but not implemented; compensating controls are in place and at least minimally effective.",IF(A14="Mod","Countermeasures are in place that will impede successful exercise of the vulnerability, or the threat-source lacks motivation or is only marginally capable of carrying out the threat.",IF(A14="Low"," Relevant security controls or other remediation is fully implemented and somewhat effective.",IF(A14="Very Low"," Security controls are in place to prevent successful exploitation of the threat, or significantly impede threat capability.",IF(A15=AV18,""))))))</f>
        <v/>
      </c>
      <c r="D14" s="270"/>
      <c r="E14" s="270"/>
      <c r="F14" s="111"/>
      <c r="G14" s="108" t="b">
        <f>IF(F14="Very High","10",IF(F14="High","8",IF(F14="Mod","5",IF(F14="Low",2,IF(F14="Very Low","0")))))</f>
        <v>0</v>
      </c>
      <c r="H14" s="111"/>
      <c r="I14" s="109" t="b">
        <f>IF(H14="Very High","10", IF(H14="High","8", IF(H14="Mod", "5", IF(H14="Low",#REF!, IF( H14="Very Low","0")))))</f>
        <v>0</v>
      </c>
      <c r="J14" s="111"/>
      <c r="K14" s="108" t="b">
        <f t="shared" si="2"/>
        <v>0</v>
      </c>
      <c r="L14" s="111"/>
      <c r="M14" s="108" t="b">
        <f t="shared" si="3"/>
        <v>0</v>
      </c>
      <c r="N14" s="111"/>
      <c r="O14" s="108" t="b">
        <f t="shared" si="4"/>
        <v>0</v>
      </c>
      <c r="P14" s="111"/>
      <c r="Q14" s="108" t="b">
        <f t="shared" si="5"/>
        <v>0</v>
      </c>
      <c r="R14" s="111"/>
      <c r="S14" s="108" t="b">
        <f t="shared" si="6"/>
        <v>0</v>
      </c>
      <c r="T14" s="111"/>
      <c r="U14" s="108" t="b">
        <f t="shared" si="7"/>
        <v>0</v>
      </c>
      <c r="V14" s="111"/>
      <c r="W14" s="108" t="b">
        <f t="shared" si="8"/>
        <v>0</v>
      </c>
      <c r="X14" s="111"/>
      <c r="Y14" s="108" t="b">
        <f t="shared" si="9"/>
        <v>0</v>
      </c>
      <c r="Z14" s="111"/>
      <c r="AA14" s="108" t="b">
        <f t="shared" si="10"/>
        <v>0</v>
      </c>
      <c r="AB14" s="111"/>
      <c r="AC14" s="108" t="b">
        <f t="shared" si="11"/>
        <v>0</v>
      </c>
      <c r="AD14" s="111"/>
      <c r="AE14" s="108" t="b">
        <f t="shared" si="12"/>
        <v>0</v>
      </c>
      <c r="AF14" s="111"/>
      <c r="AG14" s="108" t="b">
        <f t="shared" si="13"/>
        <v>0</v>
      </c>
      <c r="AH14" s="111"/>
      <c r="AI14" s="108" t="b">
        <f t="shared" si="14"/>
        <v>0</v>
      </c>
      <c r="AJ14" s="111"/>
      <c r="AK14" s="108" t="b">
        <f t="shared" si="15"/>
        <v>0</v>
      </c>
      <c r="AL14" s="111"/>
      <c r="AM14" s="108" t="b">
        <f t="shared" si="16"/>
        <v>0</v>
      </c>
      <c r="AN14" s="111"/>
      <c r="AO14" s="108" t="b">
        <f t="shared" si="17"/>
        <v>0</v>
      </c>
      <c r="AP14" s="111"/>
      <c r="AQ14" s="108" t="b">
        <f t="shared" si="18"/>
        <v>0</v>
      </c>
      <c r="AR14" s="111"/>
      <c r="AS14" s="108" t="b">
        <f t="shared" si="19"/>
        <v>0</v>
      </c>
      <c r="AT14" s="132" t="s">
        <v>2</v>
      </c>
      <c r="AU14" s="6">
        <v>8.99</v>
      </c>
      <c r="AV14" s="6">
        <v>7</v>
      </c>
    </row>
    <row r="15" spans="1:51" ht="79.150000000000006" customHeight="1" x14ac:dyDescent="0.25">
      <c r="A15" s="79" t="str">
        <f>IF(B15&lt;=$AV$17,$AV$18,IF(B15&lt;$AV$16,$AT$17,IF(B15&lt;$AV$15,$AT$16,IF(B15&lt;$AV$14,$AT$15, IF(B15&lt;$AV$13,$AT$14,IF(B15&lt;=$AU$13,$AT$13))))))</f>
        <v>_</v>
      </c>
      <c r="B15" s="63">
        <f t="shared" ref="B15" si="20">SUM(G15+I15+K15+M15+O15+Q15+S15+U15+W15+Y15+AA15+AC15+AE15+AG15+AI15+AK15+AM15+AO15+AQ15+AS15)/20</f>
        <v>0</v>
      </c>
      <c r="C15" s="71" t="str">
        <f>IF(A15=0,"Hello",IF(A15="Very High"," Relevant security controls or other remediation are not implemented; or no security measure can be identified to remediate the threat event.",IF(A15="High"," Relevant security controls or other remediation is planned but not implemented; compensating controls are in place and at least minimally effective.",IF(A15="Mod","Countermeasures are in place that will impede successful exercise of the vulnerability, or the threat-source lacks motivation or is only marginally capable of carrying out the threat.",IF(A15="Low"," Relevant security controls or other remediation is fully implemented and somewhat effective.",IF(A15="Very Low"," Security controls are in place to prevent successful exploitation of the threat, or significantly impede threat capability.",IF(A15=AV18,"")))))))</f>
        <v/>
      </c>
      <c r="D15" s="271"/>
      <c r="E15" s="272"/>
      <c r="F15" s="111"/>
      <c r="G15" s="108" t="b">
        <f>IF(F15="Very High","10", IF(F15="High","8", IF(F15="Mod", "5", IF(F15="Low", 2, IF(F15="Very Low","0")))))</f>
        <v>0</v>
      </c>
      <c r="H15" s="111"/>
      <c r="I15" s="109" t="b">
        <f>IF(H15="Very High","10", IF(H15="High","8", IF(H15="Mod", "5", IF(H15="Low",#REF!, IF( H15="Very Low","0")))))</f>
        <v>0</v>
      </c>
      <c r="J15" s="111"/>
      <c r="K15" s="108" t="b">
        <f t="shared" si="2"/>
        <v>0</v>
      </c>
      <c r="L15" s="111"/>
      <c r="M15" s="108" t="b">
        <f t="shared" si="3"/>
        <v>0</v>
      </c>
      <c r="N15" s="111"/>
      <c r="O15" s="108" t="b">
        <f t="shared" si="4"/>
        <v>0</v>
      </c>
      <c r="P15" s="111"/>
      <c r="Q15" s="108" t="b">
        <f t="shared" si="5"/>
        <v>0</v>
      </c>
      <c r="R15" s="111"/>
      <c r="S15" s="108" t="b">
        <f t="shared" si="6"/>
        <v>0</v>
      </c>
      <c r="T15" s="111"/>
      <c r="U15" s="108" t="b">
        <f t="shared" si="7"/>
        <v>0</v>
      </c>
      <c r="V15" s="111"/>
      <c r="W15" s="108" t="b">
        <f t="shared" si="8"/>
        <v>0</v>
      </c>
      <c r="X15" s="111"/>
      <c r="Y15" s="108" t="b">
        <f t="shared" si="9"/>
        <v>0</v>
      </c>
      <c r="Z15" s="111"/>
      <c r="AA15" s="108" t="b">
        <f t="shared" si="10"/>
        <v>0</v>
      </c>
      <c r="AB15" s="111"/>
      <c r="AC15" s="108" t="b">
        <f t="shared" si="11"/>
        <v>0</v>
      </c>
      <c r="AD15" s="111"/>
      <c r="AE15" s="108" t="b">
        <f t="shared" si="12"/>
        <v>0</v>
      </c>
      <c r="AF15" s="111"/>
      <c r="AG15" s="108" t="b">
        <f t="shared" si="13"/>
        <v>0</v>
      </c>
      <c r="AH15" s="111"/>
      <c r="AI15" s="108" t="b">
        <f t="shared" si="14"/>
        <v>0</v>
      </c>
      <c r="AJ15" s="111"/>
      <c r="AK15" s="108" t="b">
        <f t="shared" si="15"/>
        <v>0</v>
      </c>
      <c r="AL15" s="111"/>
      <c r="AM15" s="108" t="b">
        <f t="shared" si="16"/>
        <v>0</v>
      </c>
      <c r="AN15" s="111"/>
      <c r="AO15" s="108" t="b">
        <f t="shared" si="17"/>
        <v>0</v>
      </c>
      <c r="AP15" s="111"/>
      <c r="AQ15" s="108" t="b">
        <f t="shared" si="18"/>
        <v>0</v>
      </c>
      <c r="AR15" s="111"/>
      <c r="AS15" s="108" t="b">
        <f t="shared" si="19"/>
        <v>0</v>
      </c>
      <c r="AT15" s="8" t="s">
        <v>18</v>
      </c>
      <c r="AU15" s="9">
        <v>6.99</v>
      </c>
      <c r="AV15" s="9">
        <v>4</v>
      </c>
    </row>
    <row r="16" spans="1:51" ht="79.150000000000006" customHeight="1" x14ac:dyDescent="0.25">
      <c r="AT16" s="133" t="s">
        <v>0</v>
      </c>
      <c r="AU16" s="130">
        <v>3.99</v>
      </c>
      <c r="AV16" s="130">
        <v>2</v>
      </c>
    </row>
    <row r="17" spans="46:48" ht="79.150000000000006" customHeight="1" thickBot="1" x14ac:dyDescent="0.3">
      <c r="AT17" s="133" t="s">
        <v>12</v>
      </c>
      <c r="AU17" s="130">
        <v>1.99</v>
      </c>
      <c r="AV17" s="130">
        <v>0</v>
      </c>
    </row>
    <row r="18" spans="46:48" ht="34.5" thickBot="1" x14ac:dyDescent="0.3">
      <c r="AT18" s="10"/>
      <c r="AU18" s="11" t="s">
        <v>22</v>
      </c>
      <c r="AV18" s="12" t="s">
        <v>23</v>
      </c>
    </row>
  </sheetData>
  <sheetProtection algorithmName="SHA-512" hashValue="buD9lhEANUzoMHok9pYB7hDgJs1+XslK9nMK9ghuZY3gbVLaqzFzIUTkYydD50tv3FWPbamiabF8Kp+VDDhcsg==" saltValue="cQUJqJhqTmLvPTKdT55pqA==" spinCount="100000" sheet="1" objects="1" scenarios="1" formatRows="0" insertRows="0"/>
  <mergeCells count="136">
    <mergeCell ref="AR3:AS4"/>
    <mergeCell ref="AP9:AP10"/>
    <mergeCell ref="AQ9:AQ10"/>
    <mergeCell ref="AR9:AR10"/>
    <mergeCell ref="AS9:AS10"/>
    <mergeCell ref="C3:E3"/>
    <mergeCell ref="F3:G4"/>
    <mergeCell ref="H3:I4"/>
    <mergeCell ref="J3:K4"/>
    <mergeCell ref="L3:M4"/>
    <mergeCell ref="N3:O4"/>
    <mergeCell ref="P3:Q4"/>
    <mergeCell ref="R3:S4"/>
    <mergeCell ref="T3:U4"/>
    <mergeCell ref="V3:W4"/>
    <mergeCell ref="X3:Y4"/>
    <mergeCell ref="Z3:AA4"/>
    <mergeCell ref="AB3:AC4"/>
    <mergeCell ref="AD3:AE4"/>
    <mergeCell ref="AF3:AG4"/>
    <mergeCell ref="AH3:AI4"/>
    <mergeCell ref="AJ3:AK4"/>
    <mergeCell ref="AL3:AM4"/>
    <mergeCell ref="AN3:AO4"/>
    <mergeCell ref="AA9:AA10"/>
    <mergeCell ref="AB9:AB10"/>
    <mergeCell ref="AC9:AC10"/>
    <mergeCell ref="AD9:AD10"/>
    <mergeCell ref="AE9:AE10"/>
    <mergeCell ref="AF9:AF10"/>
    <mergeCell ref="AP3:AQ4"/>
    <mergeCell ref="AG9:AG10"/>
    <mergeCell ref="AH9:AH10"/>
    <mergeCell ref="AI9:AI10"/>
    <mergeCell ref="AJ9:AJ10"/>
    <mergeCell ref="AK9:AK10"/>
    <mergeCell ref="AL9:AL10"/>
    <mergeCell ref="AM9:AM10"/>
    <mergeCell ref="AN9:AN10"/>
    <mergeCell ref="AO9:AO10"/>
    <mergeCell ref="R9:R10"/>
    <mergeCell ref="S9:S10"/>
    <mergeCell ref="T9:T10"/>
    <mergeCell ref="U9:U10"/>
    <mergeCell ref="V9:V10"/>
    <mergeCell ref="W9:W10"/>
    <mergeCell ref="X9:X10"/>
    <mergeCell ref="Y9:Y10"/>
    <mergeCell ref="Z9:Z10"/>
    <mergeCell ref="AT11:AV11"/>
    <mergeCell ref="F5:G8"/>
    <mergeCell ref="H5:I8"/>
    <mergeCell ref="J5:K8"/>
    <mergeCell ref="L5:M8"/>
    <mergeCell ref="N5:O8"/>
    <mergeCell ref="P5:Q8"/>
    <mergeCell ref="R5:S8"/>
    <mergeCell ref="T5:U8"/>
    <mergeCell ref="V5:W8"/>
    <mergeCell ref="X5:Y8"/>
    <mergeCell ref="Z5:AA8"/>
    <mergeCell ref="AB5:AC8"/>
    <mergeCell ref="AD5:AE8"/>
    <mergeCell ref="AF5:AG8"/>
    <mergeCell ref="AH5:AI8"/>
    <mergeCell ref="AJ5:AK8"/>
    <mergeCell ref="AL5:AM8"/>
    <mergeCell ref="AN5:AO8"/>
    <mergeCell ref="AP5:AQ8"/>
    <mergeCell ref="AR5:AS8"/>
    <mergeCell ref="F9:F10"/>
    <mergeCell ref="G9:G10"/>
    <mergeCell ref="H9:H10"/>
    <mergeCell ref="AN1:AO1"/>
    <mergeCell ref="R1:S1"/>
    <mergeCell ref="T1:U1"/>
    <mergeCell ref="V1:W1"/>
    <mergeCell ref="X1:Y1"/>
    <mergeCell ref="Z1:AA1"/>
    <mergeCell ref="AB1:AC1"/>
    <mergeCell ref="F1:G1"/>
    <mergeCell ref="H1:I1"/>
    <mergeCell ref="J1:K1"/>
    <mergeCell ref="AD1:AE1"/>
    <mergeCell ref="AF1:AG1"/>
    <mergeCell ref="AH1:AI1"/>
    <mergeCell ref="AJ1:AK1"/>
    <mergeCell ref="AL1:AM1"/>
    <mergeCell ref="AL2:AM2"/>
    <mergeCell ref="AN2:AO2"/>
    <mergeCell ref="AP2:AQ2"/>
    <mergeCell ref="T2:U2"/>
    <mergeCell ref="V2:W2"/>
    <mergeCell ref="X2:Y2"/>
    <mergeCell ref="D11:E11"/>
    <mergeCell ref="D12:E12"/>
    <mergeCell ref="C4:E4"/>
    <mergeCell ref="Z2:AA2"/>
    <mergeCell ref="AB2:AC2"/>
    <mergeCell ref="AD2:AE2"/>
    <mergeCell ref="C5:E5"/>
    <mergeCell ref="C6:E6"/>
    <mergeCell ref="C7:E7"/>
    <mergeCell ref="I9:I10"/>
    <mergeCell ref="J9:J10"/>
    <mergeCell ref="K9:K10"/>
    <mergeCell ref="L9:L10"/>
    <mergeCell ref="M9:M10"/>
    <mergeCell ref="N9:N10"/>
    <mergeCell ref="O9:O10"/>
    <mergeCell ref="P9:P10"/>
    <mergeCell ref="Q9:Q10"/>
    <mergeCell ref="D10:E10"/>
    <mergeCell ref="C8:E8"/>
    <mergeCell ref="A9:E9"/>
    <mergeCell ref="D13:E13"/>
    <mergeCell ref="D14:E14"/>
    <mergeCell ref="D15:E15"/>
    <mergeCell ref="AP1:AQ1"/>
    <mergeCell ref="AR1:AS1"/>
    <mergeCell ref="A1:E1"/>
    <mergeCell ref="C2:E2"/>
    <mergeCell ref="L1:M1"/>
    <mergeCell ref="N1:O1"/>
    <mergeCell ref="P1:Q1"/>
    <mergeCell ref="F2:G2"/>
    <mergeCell ref="H2:I2"/>
    <mergeCell ref="J2:K2"/>
    <mergeCell ref="AR2:AS2"/>
    <mergeCell ref="AF2:AG2"/>
    <mergeCell ref="AH2:AI2"/>
    <mergeCell ref="L2:M2"/>
    <mergeCell ref="N2:O2"/>
    <mergeCell ref="P2:Q2"/>
    <mergeCell ref="R2:S2"/>
    <mergeCell ref="AJ2:AK2"/>
  </mergeCells>
  <conditionalFormatting sqref="A11">
    <cfRule type="cellIs" dxfId="78" priority="58" operator="equal">
      <formula>"high"</formula>
    </cfRule>
    <cfRule type="cellIs" dxfId="77" priority="71" operator="equal">
      <formula>"very low"</formula>
    </cfRule>
    <cfRule type="cellIs" dxfId="76" priority="72" operator="equal">
      <formula>"low"</formula>
    </cfRule>
    <cfRule type="cellIs" dxfId="75" priority="80" operator="equal">
      <formula>"Mod"</formula>
    </cfRule>
    <cfRule type="cellIs" dxfId="74" priority="82" operator="equal">
      <formula>"Very High"</formula>
    </cfRule>
  </conditionalFormatting>
  <conditionalFormatting sqref="A12:A15">
    <cfRule type="cellIs" dxfId="73" priority="2" operator="equal">
      <formula>"high"</formula>
    </cfRule>
    <cfRule type="cellIs" dxfId="72" priority="3" operator="equal">
      <formula>"very low"</formula>
    </cfRule>
    <cfRule type="cellIs" dxfId="71" priority="4" operator="equal">
      <formula>"low"</formula>
    </cfRule>
    <cfRule type="cellIs" dxfId="70" priority="5" operator="equal">
      <formula>"Mod"</formula>
    </cfRule>
    <cfRule type="cellIs" dxfId="69" priority="6" operator="equal">
      <formula>"Very High"</formula>
    </cfRule>
  </conditionalFormatting>
  <conditionalFormatting sqref="F11:AS15">
    <cfRule type="containsText" dxfId="68" priority="1" operator="containsText" text="FALSE">
      <formula>NOT(ISERROR(SEARCH("FALSE",F11)))</formula>
    </cfRule>
  </conditionalFormatting>
  <dataValidations count="1">
    <dataValidation type="list" allowBlank="1" showInputMessage="1" showErrorMessage="1" promptTitle="Control Deficiency Rating" sqref="F11:F15 AP11:AP15 H11:H15 J11:J15 P11:P15 R11:R15 T11:T15 V11:V15 X11:X15 Z11:Z15 AB11:AB15 AD11:AD15 AF11:AF15 AH11:AH15 AJ11:AJ15 AL11:AL15 AN11:AN15 L11:L15 N11:N15 AR11:AR15">
      <formula1>$AT$13:$AT$17</formula1>
    </dataValidation>
  </dataValidations>
  <pageMargins left="0.7" right="0.7" top="0.75" bottom="0.75" header="0.3" footer="0.3"/>
  <pageSetup paperSize="17" scale="43" fitToHeight="0" orientation="landscape" r:id="rId1"/>
  <headerFooter>
    <oddFooter>&amp;CPursuant to §149.433 of the Ohio Revised Code, this document is exempt from public disclosure.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47"/>
  <sheetViews>
    <sheetView zoomScale="70" zoomScaleNormal="70" workbookViewId="0">
      <pane xSplit="3" ySplit="8" topLeftCell="D21" activePane="bottomRight" state="frozen"/>
      <selection pane="topRight" activeCell="D1" sqref="D1"/>
      <selection pane="bottomLeft" activeCell="A3" sqref="A3"/>
      <selection pane="bottomRight" activeCell="F27" sqref="F27"/>
    </sheetView>
  </sheetViews>
  <sheetFormatPr defaultRowHeight="15" x14ac:dyDescent="0.25"/>
  <cols>
    <col min="1" max="1" width="6.28515625" customWidth="1"/>
    <col min="2" max="2" width="23.85546875" style="243" customWidth="1"/>
    <col min="3" max="3" width="35.140625" style="243" customWidth="1"/>
    <col min="4" max="4" width="14.7109375" customWidth="1"/>
    <col min="5" max="5" width="39.7109375" customWidth="1"/>
    <col min="6" max="6" width="17.28515625" customWidth="1"/>
    <col min="7" max="7" width="42.140625" customWidth="1"/>
    <col min="8" max="8" width="3.7109375" customWidth="1"/>
    <col min="13" max="13" width="2.140625" customWidth="1"/>
  </cols>
  <sheetData>
    <row r="1" spans="1:14" ht="27.6" customHeight="1" thickBot="1" x14ac:dyDescent="0.3">
      <c r="A1" s="306" t="s">
        <v>321</v>
      </c>
      <c r="B1" s="306"/>
      <c r="C1" s="306"/>
      <c r="D1" s="306"/>
      <c r="E1" s="306"/>
      <c r="F1" s="306"/>
      <c r="G1" s="307"/>
    </row>
    <row r="2" spans="1:14" ht="18" customHeight="1" thickBot="1" x14ac:dyDescent="0.4">
      <c r="A2" s="308" t="s">
        <v>327</v>
      </c>
      <c r="B2" s="239" t="s">
        <v>470</v>
      </c>
      <c r="C2" s="240" t="s">
        <v>24</v>
      </c>
      <c r="D2" s="254" t="s">
        <v>25</v>
      </c>
      <c r="E2" s="254"/>
      <c r="F2" s="313" t="s">
        <v>26</v>
      </c>
      <c r="G2" s="314"/>
      <c r="H2" s="303" t="s">
        <v>486</v>
      </c>
      <c r="I2" s="304"/>
      <c r="J2" s="304"/>
      <c r="K2" s="304"/>
      <c r="L2" s="304"/>
      <c r="M2" s="304"/>
      <c r="N2" s="305"/>
    </row>
    <row r="3" spans="1:14" ht="18" customHeight="1" x14ac:dyDescent="0.25">
      <c r="A3" s="308"/>
      <c r="B3" s="311" t="s">
        <v>470</v>
      </c>
      <c r="C3" s="315" t="s">
        <v>27</v>
      </c>
      <c r="D3" s="316" t="s">
        <v>305</v>
      </c>
      <c r="E3" s="316"/>
      <c r="F3" s="317" t="s">
        <v>306</v>
      </c>
      <c r="G3" s="317"/>
      <c r="H3" s="138">
        <v>1</v>
      </c>
      <c r="I3" s="301">
        <f>'1 - Controls - SME Input'!D11</f>
        <v>0</v>
      </c>
      <c r="J3" s="301"/>
      <c r="K3" s="301"/>
      <c r="L3" s="301"/>
      <c r="M3" s="301"/>
      <c r="N3" s="301"/>
    </row>
    <row r="4" spans="1:14" ht="16.5" customHeight="1" x14ac:dyDescent="0.25">
      <c r="A4" s="308"/>
      <c r="B4" s="312"/>
      <c r="C4" s="315"/>
      <c r="D4" s="318" t="s">
        <v>28</v>
      </c>
      <c r="E4" s="318"/>
      <c r="F4" s="319" t="s">
        <v>29</v>
      </c>
      <c r="G4" s="319"/>
      <c r="H4" s="137">
        <v>2</v>
      </c>
      <c r="I4" s="301">
        <f>'1 - Controls - SME Input'!D12</f>
        <v>0</v>
      </c>
      <c r="J4" s="301"/>
      <c r="K4" s="301"/>
      <c r="L4" s="301"/>
      <c r="M4" s="301"/>
      <c r="N4" s="302"/>
    </row>
    <row r="5" spans="1:14" ht="18.75" customHeight="1" x14ac:dyDescent="0.25">
      <c r="A5" s="308"/>
      <c r="B5" s="312"/>
      <c r="C5" s="315"/>
      <c r="D5" s="13" t="s">
        <v>30</v>
      </c>
      <c r="E5" s="13" t="s">
        <v>6</v>
      </c>
      <c r="F5" s="14" t="s">
        <v>30</v>
      </c>
      <c r="G5" s="14" t="s">
        <v>6</v>
      </c>
      <c r="H5" s="137">
        <v>3</v>
      </c>
      <c r="I5" s="301">
        <f>'1 - Controls - SME Input'!D13</f>
        <v>0</v>
      </c>
      <c r="J5" s="301"/>
      <c r="K5" s="301"/>
      <c r="L5" s="301"/>
      <c r="M5" s="301"/>
      <c r="N5" s="302"/>
    </row>
    <row r="6" spans="1:14" ht="60" x14ac:dyDescent="0.25">
      <c r="A6" s="308"/>
      <c r="B6" s="312"/>
      <c r="C6" s="315"/>
      <c r="D6" s="64" t="s">
        <v>31</v>
      </c>
      <c r="E6" s="16" t="s">
        <v>32</v>
      </c>
      <c r="F6" s="17" t="s">
        <v>33</v>
      </c>
      <c r="G6" s="18" t="s">
        <v>34</v>
      </c>
      <c r="H6" s="137">
        <v>4</v>
      </c>
      <c r="I6" s="301">
        <f>'1 - Controls - SME Input'!D14</f>
        <v>0</v>
      </c>
      <c r="J6" s="301"/>
      <c r="K6" s="301"/>
      <c r="L6" s="301"/>
      <c r="M6" s="301"/>
      <c r="N6" s="302"/>
    </row>
    <row r="7" spans="1:14" ht="48" x14ac:dyDescent="0.25">
      <c r="A7" s="308"/>
      <c r="B7" s="309"/>
      <c r="C7" s="315"/>
      <c r="D7" s="64" t="s">
        <v>35</v>
      </c>
      <c r="E7" s="16" t="s">
        <v>362</v>
      </c>
      <c r="F7" s="17" t="s">
        <v>36</v>
      </c>
      <c r="G7" s="18" t="s">
        <v>37</v>
      </c>
      <c r="H7" s="137">
        <v>5</v>
      </c>
      <c r="I7" s="301">
        <f>'1 - Controls - SME Input'!D15</f>
        <v>0</v>
      </c>
      <c r="J7" s="301"/>
      <c r="K7" s="301"/>
      <c r="L7" s="301"/>
      <c r="M7" s="301"/>
      <c r="N7" s="302"/>
    </row>
    <row r="8" spans="1:14" ht="36" x14ac:dyDescent="0.25">
      <c r="A8" s="308"/>
      <c r="B8" s="309"/>
      <c r="C8" s="315"/>
      <c r="D8" s="64" t="s">
        <v>38</v>
      </c>
      <c r="E8" s="19" t="s">
        <v>363</v>
      </c>
      <c r="F8" s="17" t="s">
        <v>39</v>
      </c>
      <c r="G8" s="20" t="s">
        <v>40</v>
      </c>
    </row>
    <row r="9" spans="1:14" ht="42" customHeight="1" x14ac:dyDescent="0.25">
      <c r="A9" s="308"/>
      <c r="B9" s="309"/>
      <c r="C9" s="315"/>
      <c r="D9" s="64" t="s">
        <v>41</v>
      </c>
      <c r="E9" s="19" t="s">
        <v>364</v>
      </c>
      <c r="F9" s="17" t="s">
        <v>42</v>
      </c>
      <c r="G9" s="20" t="s">
        <v>43</v>
      </c>
    </row>
    <row r="10" spans="1:14" ht="24" x14ac:dyDescent="0.25">
      <c r="A10" s="308"/>
      <c r="B10" s="309"/>
      <c r="C10" s="315"/>
      <c r="D10" s="64" t="s">
        <v>44</v>
      </c>
      <c r="E10" s="19" t="s">
        <v>45</v>
      </c>
      <c r="F10" s="17" t="s">
        <v>46</v>
      </c>
      <c r="G10" s="21" t="s">
        <v>47</v>
      </c>
    </row>
    <row r="11" spans="1:14" x14ac:dyDescent="0.25">
      <c r="A11" s="308"/>
      <c r="B11" s="310"/>
      <c r="C11" s="315"/>
      <c r="D11" s="64" t="s">
        <v>48</v>
      </c>
      <c r="E11" s="16" t="s">
        <v>49</v>
      </c>
      <c r="F11" s="17" t="s">
        <v>50</v>
      </c>
      <c r="G11" s="20" t="s">
        <v>51</v>
      </c>
    </row>
    <row r="12" spans="1:14" ht="72" thickBot="1" x14ac:dyDescent="0.3">
      <c r="A12" s="91" t="s">
        <v>328</v>
      </c>
      <c r="B12" s="134"/>
      <c r="C12" s="191"/>
      <c r="D12" s="136"/>
      <c r="E12" s="94" t="b">
        <f>IF(D12="Confirmed"," Exploit detected internally in the Agency.", IF(D12="Expected","Exploit detected internally in State government.", IF(D12="Anticipated", "Exploit reports from multiple trusted security industry sources.", IF(D12="Predicted", "Exploit report from a single trusted security industry source.", IF(D12="Possible","Exploit report from a single unofficial non-government source.", IF(D12="N/A"," No exploit reports received."))))))</f>
        <v>0</v>
      </c>
      <c r="F12" s="112"/>
      <c r="G12" s="94" t="b">
        <f>IF(F12="Insider: Employee, Contractor,Etc.","Abuse of confidential information, sabotage, harassment, bribery, extortion, identify theft, fraud, data corruption/alteration, unauthorized transactions, etc.", IF(F12="Former Insider: Employee, Contractor, etc.","Abuse of confidential information, sabotage, harassment, bribery, extortion, identify theft, fraud, data corruption/alteration, unauthorized transactions, etc.", IF(F12="Criminal", "Hacker/Cracker - Unauthorized access, intrusion, Data theft, data destruction, identity theft, financial frauds, etc.", IF(F12="Malicious Code", "Virus, Trojan Horse, Bot, etc.  ", IF(F12="Terrorist","Data loss or corruption, denial/disruption of service, damage to systems and hardware, etc.", IF(F12="Environmental","Natural Disaster (Snow/ice storm, fire, flood) "))))))</f>
        <v>0</v>
      </c>
    </row>
    <row r="13" spans="1:14" ht="43.5" thickBot="1" x14ac:dyDescent="0.3">
      <c r="A13" s="91" t="s">
        <v>329</v>
      </c>
      <c r="B13" s="134"/>
      <c r="C13" s="191"/>
      <c r="D13" s="136"/>
      <c r="E13" s="94" t="b">
        <f t="shared" ref="E13:E41" si="0">IF(D13="Confirmed"," Exploit detected internally in the Agency.", IF(D13="Expected","Exploit detected internally in State government.", IF(D13="Anticipated", "Exploit reports from multiple trusted security industry sources.", IF(D13="Predicted", "Exploit report from a single trusted security industry source.", IF(D13="Possible","Exploit report from a single unofficial non-government source.", IF(D13="N/A"," No exploit reports received."))))))</f>
        <v>0</v>
      </c>
      <c r="F13" s="112"/>
      <c r="G13" s="94" t="b">
        <f t="shared" ref="G13:G41" si="1">IF(F13="Insider: Employee, Contractor,Etc.","Abuse of confidential information, sabotage, harassment, bribery, extortion, identify theft, fraud, data corruption/alteration, unauthorized transactions, etc.", IF(F13="Former Insider: Employee, Contractor, etc.","Abuse of confidential information, sabotage, harassment, bribery, extortion, identify theft, fraud, data corruption/alteration, unauthorized transactions, etc.", IF(F13="Criminal", "Hacker/Cracker - Unauthorized access, intrusion, Data theft, data destruction, identity theft, financial frauds, etc.", IF(F13="Malicious Code", "Virus, Trojan Horse, Bot, etc.  ", IF(F13="Terrorist","Data loss or corruption, denial/disruption of service, damage to systems and hardware, etc.", IF(F13="Environmental","Natural Disaster (Snow/ice storm, fire, flood) "))))))</f>
        <v>0</v>
      </c>
    </row>
    <row r="14" spans="1:14" ht="72" thickBot="1" x14ac:dyDescent="0.3">
      <c r="A14" s="91" t="s">
        <v>330</v>
      </c>
      <c r="B14" s="134"/>
      <c r="C14" s="191"/>
      <c r="D14" s="136"/>
      <c r="E14" s="94" t="b">
        <f t="shared" si="0"/>
        <v>0</v>
      </c>
      <c r="F14" s="112"/>
      <c r="G14" s="94" t="b">
        <f t="shared" si="1"/>
        <v>0</v>
      </c>
    </row>
    <row r="15" spans="1:14" x14ac:dyDescent="0.25">
      <c r="A15" s="91" t="s">
        <v>331</v>
      </c>
      <c r="B15" s="135"/>
      <c r="C15" s="191"/>
      <c r="D15" s="136"/>
      <c r="E15" s="94" t="b">
        <f t="shared" si="0"/>
        <v>0</v>
      </c>
      <c r="F15" s="112"/>
      <c r="G15" s="94" t="b">
        <f t="shared" si="1"/>
        <v>0</v>
      </c>
    </row>
    <row r="16" spans="1:14" x14ac:dyDescent="0.25">
      <c r="A16" s="91" t="s">
        <v>332</v>
      </c>
      <c r="B16" s="135"/>
      <c r="C16" s="191"/>
      <c r="D16" s="136"/>
      <c r="E16" s="94" t="b">
        <f t="shared" si="0"/>
        <v>0</v>
      </c>
      <c r="F16" s="112"/>
      <c r="G16" s="94" t="b">
        <f t="shared" si="1"/>
        <v>0</v>
      </c>
    </row>
    <row r="17" spans="1:7" ht="71.25" x14ac:dyDescent="0.25">
      <c r="A17" s="91" t="s">
        <v>333</v>
      </c>
      <c r="B17" s="135"/>
      <c r="C17" s="191"/>
      <c r="D17" s="136"/>
      <c r="E17" s="94" t="b">
        <f t="shared" si="0"/>
        <v>0</v>
      </c>
      <c r="F17" s="112"/>
      <c r="G17" s="94" t="b">
        <f t="shared" si="1"/>
        <v>0</v>
      </c>
    </row>
    <row r="18" spans="1:7" ht="79.150000000000006" customHeight="1" x14ac:dyDescent="0.25">
      <c r="A18" s="91" t="s">
        <v>334</v>
      </c>
      <c r="B18" s="135"/>
      <c r="C18" s="191"/>
      <c r="D18" s="136"/>
      <c r="E18" s="94" t="b">
        <f t="shared" si="0"/>
        <v>0</v>
      </c>
      <c r="F18" s="112"/>
      <c r="G18" s="94" t="b">
        <f t="shared" si="1"/>
        <v>0</v>
      </c>
    </row>
    <row r="19" spans="1:7" ht="79.150000000000006" customHeight="1" x14ac:dyDescent="0.25">
      <c r="A19" s="91" t="s">
        <v>335</v>
      </c>
      <c r="B19" s="135"/>
      <c r="C19" s="191"/>
      <c r="D19" s="136"/>
      <c r="E19" s="94" t="b">
        <f t="shared" si="0"/>
        <v>0</v>
      </c>
      <c r="F19" s="112"/>
      <c r="G19" s="94" t="b">
        <f t="shared" si="1"/>
        <v>0</v>
      </c>
    </row>
    <row r="20" spans="1:7" ht="71.25" x14ac:dyDescent="0.25">
      <c r="A20" s="91" t="s">
        <v>336</v>
      </c>
      <c r="B20" s="135"/>
      <c r="C20" s="191"/>
      <c r="D20" s="136"/>
      <c r="E20" s="94" t="b">
        <f t="shared" si="0"/>
        <v>0</v>
      </c>
      <c r="F20" s="112"/>
      <c r="G20" s="94" t="b">
        <f t="shared" si="1"/>
        <v>0</v>
      </c>
    </row>
    <row r="21" spans="1:7" ht="71.25" x14ac:dyDescent="0.25">
      <c r="A21" s="91" t="s">
        <v>337</v>
      </c>
      <c r="B21" s="135"/>
      <c r="C21" s="191"/>
      <c r="D21" s="136"/>
      <c r="E21" s="94" t="b">
        <f t="shared" si="0"/>
        <v>0</v>
      </c>
      <c r="F21" s="112"/>
      <c r="G21" s="94" t="b">
        <f t="shared" si="1"/>
        <v>0</v>
      </c>
    </row>
    <row r="22" spans="1:7" ht="79.150000000000006" customHeight="1" x14ac:dyDescent="0.25">
      <c r="A22" s="91" t="s">
        <v>338</v>
      </c>
      <c r="B22" s="135"/>
      <c r="C22" s="191"/>
      <c r="D22" s="136"/>
      <c r="E22" s="94" t="b">
        <f t="shared" si="0"/>
        <v>0</v>
      </c>
      <c r="F22" s="112"/>
      <c r="G22" s="94" t="b">
        <f t="shared" si="1"/>
        <v>0</v>
      </c>
    </row>
    <row r="23" spans="1:7" ht="79.150000000000006" customHeight="1" x14ac:dyDescent="0.25">
      <c r="A23" s="91" t="s">
        <v>339</v>
      </c>
      <c r="B23" s="135"/>
      <c r="C23" s="191"/>
      <c r="D23" s="136"/>
      <c r="E23" s="94" t="b">
        <f t="shared" si="0"/>
        <v>0</v>
      </c>
      <c r="F23" s="112"/>
      <c r="G23" s="94" t="b">
        <f t="shared" si="1"/>
        <v>0</v>
      </c>
    </row>
    <row r="24" spans="1:7" ht="79.150000000000006" customHeight="1" x14ac:dyDescent="0.25">
      <c r="A24" s="91" t="s">
        <v>340</v>
      </c>
      <c r="B24" s="135"/>
      <c r="C24" s="191"/>
      <c r="D24" s="136"/>
      <c r="E24" s="94" t="b">
        <f t="shared" si="0"/>
        <v>0</v>
      </c>
      <c r="F24" s="112"/>
      <c r="G24" s="94" t="b">
        <f t="shared" si="1"/>
        <v>0</v>
      </c>
    </row>
    <row r="25" spans="1:7" ht="79.150000000000006" customHeight="1" x14ac:dyDescent="0.25">
      <c r="A25" s="91" t="s">
        <v>341</v>
      </c>
      <c r="B25" s="135"/>
      <c r="C25" s="191"/>
      <c r="D25" s="136"/>
      <c r="E25" s="94" t="b">
        <f t="shared" si="0"/>
        <v>0</v>
      </c>
      <c r="F25" s="112"/>
      <c r="G25" s="94" t="b">
        <f t="shared" si="1"/>
        <v>0</v>
      </c>
    </row>
    <row r="26" spans="1:7" ht="79.150000000000006" customHeight="1" x14ac:dyDescent="0.25">
      <c r="A26" s="91" t="s">
        <v>342</v>
      </c>
      <c r="B26" s="135"/>
      <c r="C26" s="191"/>
      <c r="D26" s="136"/>
      <c r="E26" s="94" t="b">
        <f t="shared" si="0"/>
        <v>0</v>
      </c>
      <c r="F26" s="112"/>
      <c r="G26" s="94" t="b">
        <f t="shared" si="1"/>
        <v>0</v>
      </c>
    </row>
    <row r="27" spans="1:7" ht="79.150000000000006" customHeight="1" x14ac:dyDescent="0.25">
      <c r="A27" s="91" t="s">
        <v>343</v>
      </c>
      <c r="B27" s="135"/>
      <c r="C27" s="191"/>
      <c r="D27" s="136"/>
      <c r="E27" s="94" t="b">
        <f t="shared" si="0"/>
        <v>0</v>
      </c>
      <c r="F27" s="112"/>
      <c r="G27" s="94" t="b">
        <f t="shared" si="1"/>
        <v>0</v>
      </c>
    </row>
    <row r="28" spans="1:7" ht="79.150000000000006" customHeight="1" x14ac:dyDescent="0.25">
      <c r="A28" s="91" t="s">
        <v>344</v>
      </c>
      <c r="B28" s="135"/>
      <c r="C28" s="191"/>
      <c r="D28" s="136"/>
      <c r="E28" s="94" t="b">
        <f t="shared" si="0"/>
        <v>0</v>
      </c>
      <c r="F28" s="112"/>
      <c r="G28" s="94" t="b">
        <f t="shared" si="1"/>
        <v>0</v>
      </c>
    </row>
    <row r="29" spans="1:7" ht="79.150000000000006" customHeight="1" x14ac:dyDescent="0.25">
      <c r="A29" s="91" t="s">
        <v>345</v>
      </c>
      <c r="B29" s="135"/>
      <c r="C29" s="191"/>
      <c r="D29" s="136"/>
      <c r="E29" s="94" t="b">
        <f t="shared" si="0"/>
        <v>0</v>
      </c>
      <c r="F29" s="112"/>
      <c r="G29" s="94" t="b">
        <f t="shared" si="1"/>
        <v>0</v>
      </c>
    </row>
    <row r="30" spans="1:7" ht="79.150000000000006" customHeight="1" x14ac:dyDescent="0.25">
      <c r="A30" s="91" t="s">
        <v>346</v>
      </c>
      <c r="B30" s="135"/>
      <c r="C30" s="191"/>
      <c r="D30" s="136"/>
      <c r="E30" s="94" t="b">
        <f t="shared" si="0"/>
        <v>0</v>
      </c>
      <c r="F30" s="112"/>
      <c r="G30" s="94" t="b">
        <f t="shared" si="1"/>
        <v>0</v>
      </c>
    </row>
    <row r="31" spans="1:7" ht="79.150000000000006" customHeight="1" x14ac:dyDescent="0.25">
      <c r="A31" s="91" t="s">
        <v>347</v>
      </c>
      <c r="B31" s="135"/>
      <c r="C31" s="191"/>
      <c r="D31" s="136"/>
      <c r="E31" s="94" t="b">
        <f t="shared" si="0"/>
        <v>0</v>
      </c>
      <c r="F31" s="112"/>
      <c r="G31" s="94" t="b">
        <f t="shared" si="1"/>
        <v>0</v>
      </c>
    </row>
    <row r="32" spans="1:7" ht="79.150000000000006" customHeight="1" x14ac:dyDescent="0.25">
      <c r="A32" s="91" t="s">
        <v>348</v>
      </c>
      <c r="B32" s="135"/>
      <c r="C32" s="191"/>
      <c r="D32" s="136"/>
      <c r="E32" s="94" t="b">
        <f t="shared" si="0"/>
        <v>0</v>
      </c>
      <c r="F32" s="112"/>
      <c r="G32" s="94" t="b">
        <f t="shared" si="1"/>
        <v>0</v>
      </c>
    </row>
    <row r="33" spans="1:7" ht="79.150000000000006" customHeight="1" x14ac:dyDescent="0.25">
      <c r="A33" s="91" t="s">
        <v>349</v>
      </c>
      <c r="B33" s="135"/>
      <c r="C33" s="191"/>
      <c r="D33" s="136"/>
      <c r="E33" s="94" t="b">
        <f t="shared" si="0"/>
        <v>0</v>
      </c>
      <c r="F33" s="112"/>
      <c r="G33" s="94" t="b">
        <f t="shared" si="1"/>
        <v>0</v>
      </c>
    </row>
    <row r="34" spans="1:7" ht="79.150000000000006" customHeight="1" x14ac:dyDescent="0.25">
      <c r="A34" s="91" t="s">
        <v>350</v>
      </c>
      <c r="B34" s="135"/>
      <c r="C34" s="191"/>
      <c r="D34" s="136"/>
      <c r="E34" s="94" t="b">
        <f t="shared" si="0"/>
        <v>0</v>
      </c>
      <c r="F34" s="112"/>
      <c r="G34" s="94" t="b">
        <f t="shared" si="1"/>
        <v>0</v>
      </c>
    </row>
    <row r="35" spans="1:7" ht="79.150000000000006" customHeight="1" x14ac:dyDescent="0.25">
      <c r="A35" s="91" t="s">
        <v>351</v>
      </c>
      <c r="B35" s="135"/>
      <c r="C35" s="191"/>
      <c r="D35" s="136"/>
      <c r="E35" s="94" t="b">
        <f t="shared" si="0"/>
        <v>0</v>
      </c>
      <c r="F35" s="112"/>
      <c r="G35" s="94" t="b">
        <f t="shared" si="1"/>
        <v>0</v>
      </c>
    </row>
    <row r="36" spans="1:7" ht="79.150000000000006" customHeight="1" x14ac:dyDescent="0.25">
      <c r="A36" s="91" t="s">
        <v>352</v>
      </c>
      <c r="B36" s="135"/>
      <c r="C36" s="191"/>
      <c r="D36" s="136"/>
      <c r="E36" s="94" t="b">
        <f t="shared" si="0"/>
        <v>0</v>
      </c>
      <c r="F36" s="112"/>
      <c r="G36" s="94" t="b">
        <f t="shared" si="1"/>
        <v>0</v>
      </c>
    </row>
    <row r="37" spans="1:7" ht="79.150000000000006" customHeight="1" x14ac:dyDescent="0.25">
      <c r="A37" s="91" t="s">
        <v>353</v>
      </c>
      <c r="B37" s="135"/>
      <c r="C37" s="191"/>
      <c r="D37" s="136"/>
      <c r="E37" s="94" t="b">
        <f t="shared" si="0"/>
        <v>0</v>
      </c>
      <c r="F37" s="112"/>
      <c r="G37" s="94" t="b">
        <f t="shared" si="1"/>
        <v>0</v>
      </c>
    </row>
    <row r="38" spans="1:7" ht="79.150000000000006" customHeight="1" x14ac:dyDescent="0.25">
      <c r="A38" s="91" t="s">
        <v>354</v>
      </c>
      <c r="B38" s="135"/>
      <c r="C38" s="191"/>
      <c r="D38" s="136"/>
      <c r="E38" s="94" t="b">
        <f t="shared" si="0"/>
        <v>0</v>
      </c>
      <c r="F38" s="112"/>
      <c r="G38" s="94" t="b">
        <f t="shared" si="1"/>
        <v>0</v>
      </c>
    </row>
    <row r="39" spans="1:7" ht="79.150000000000006" customHeight="1" x14ac:dyDescent="0.25">
      <c r="A39" s="91" t="s">
        <v>355</v>
      </c>
      <c r="B39" s="135"/>
      <c r="C39" s="191"/>
      <c r="D39" s="136"/>
      <c r="E39" s="94" t="b">
        <f t="shared" si="0"/>
        <v>0</v>
      </c>
      <c r="F39" s="112"/>
      <c r="G39" s="94" t="b">
        <f t="shared" si="1"/>
        <v>0</v>
      </c>
    </row>
    <row r="40" spans="1:7" ht="79.150000000000006" customHeight="1" x14ac:dyDescent="0.25">
      <c r="A40" s="91" t="s">
        <v>356</v>
      </c>
      <c r="B40" s="135"/>
      <c r="C40" s="191"/>
      <c r="D40" s="136"/>
      <c r="E40" s="94" t="b">
        <f t="shared" si="0"/>
        <v>0</v>
      </c>
      <c r="F40" s="112"/>
      <c r="G40" s="94" t="b">
        <f t="shared" si="1"/>
        <v>0</v>
      </c>
    </row>
    <row r="41" spans="1:7" ht="79.150000000000006" customHeight="1" x14ac:dyDescent="0.25">
      <c r="A41" s="91" t="s">
        <v>357</v>
      </c>
      <c r="B41" s="135"/>
      <c r="C41" s="191"/>
      <c r="D41" s="136"/>
      <c r="E41" s="94" t="b">
        <f t="shared" si="0"/>
        <v>0</v>
      </c>
      <c r="F41" s="112"/>
      <c r="G41" s="94" t="b">
        <f t="shared" si="1"/>
        <v>0</v>
      </c>
    </row>
    <row r="42" spans="1:7" ht="79.150000000000006" customHeight="1" x14ac:dyDescent="0.25"/>
    <row r="43" spans="1:7" ht="79.150000000000006" customHeight="1" x14ac:dyDescent="0.25"/>
    <row r="44" spans="1:7" ht="79.150000000000006" customHeight="1" x14ac:dyDescent="0.25"/>
    <row r="45" spans="1:7" ht="79.150000000000006" customHeight="1" x14ac:dyDescent="0.25"/>
    <row r="46" spans="1:7" ht="79.150000000000006" customHeight="1" x14ac:dyDescent="0.25"/>
    <row r="47" spans="1:7" ht="79.150000000000006" customHeight="1" x14ac:dyDescent="0.25"/>
  </sheetData>
  <sheetProtection algorithmName="SHA-512" hashValue="ixNwW6zb3GavZ5bwuzUXT3UGC/lUzfxGvOU3Zyrg6UbyqS6svP3LF+h3LZmLrhcGvPKp6D9/CHeZfRATAbqlcA==" saltValue="6jWNeASAVDZ+knHvrZ+Wig==" spinCount="100000" sheet="1" objects="1" scenarios="1" formatRows="0" insertRows="0"/>
  <mergeCells count="17">
    <mergeCell ref="I6:N6"/>
    <mergeCell ref="I7:N7"/>
    <mergeCell ref="H2:N2"/>
    <mergeCell ref="A1:G1"/>
    <mergeCell ref="A2:A11"/>
    <mergeCell ref="B7:B11"/>
    <mergeCell ref="B3:B6"/>
    <mergeCell ref="D2:E2"/>
    <mergeCell ref="F2:G2"/>
    <mergeCell ref="C3:C11"/>
    <mergeCell ref="D3:E3"/>
    <mergeCell ref="F3:G3"/>
    <mergeCell ref="D4:E4"/>
    <mergeCell ref="F4:G4"/>
    <mergeCell ref="I3:N3"/>
    <mergeCell ref="I4:N4"/>
    <mergeCell ref="I5:N5"/>
  </mergeCells>
  <conditionalFormatting sqref="I3:N7">
    <cfRule type="cellIs" dxfId="67" priority="3" operator="equal">
      <formula>0</formula>
    </cfRule>
  </conditionalFormatting>
  <conditionalFormatting sqref="E12:E41">
    <cfRule type="containsText" dxfId="66" priority="2" operator="containsText" text="FALSE">
      <formula>NOT(ISERROR(SEARCH("FALSE",E12)))</formula>
    </cfRule>
  </conditionalFormatting>
  <conditionalFormatting sqref="G12:G41">
    <cfRule type="containsText" dxfId="65" priority="1" operator="containsText" text="FALSE">
      <formula>NOT(ISERROR(SEARCH("FALSE",G12)))</formula>
    </cfRule>
  </conditionalFormatting>
  <pageMargins left="0.7" right="0.7" top="0.75" bottom="0.75" header="0.3" footer="0.3"/>
  <pageSetup scale="68" fitToHeight="0" orientation="landscape" r:id="rId1"/>
  <headerFooter>
    <oddFooter>&amp;C&amp;"Arial,Bold"&amp;10Pursuant to §149.433 of the Ohio Revised Code, this document is exempt from public disclosure.</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Data'!$F$4:$F$9</xm:f>
          </x14:formula1>
          <xm:sqref>D12:D41</xm:sqref>
        </x14:dataValidation>
        <x14:dataValidation type="list" allowBlank="1" showInputMessage="1" showErrorMessage="1">
          <x14:formula1>
            <xm:f>'Drop Down Data'!$B$4:$B$9</xm:f>
          </x14:formula1>
          <xm:sqref>F12:F41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B96"/>
  <sheetViews>
    <sheetView topLeftCell="A70" workbookViewId="0">
      <selection activeCell="A74" sqref="A74"/>
    </sheetView>
  </sheetViews>
  <sheetFormatPr defaultRowHeight="15" x14ac:dyDescent="0.25"/>
  <cols>
    <col min="1" max="1" width="61.28515625" customWidth="1"/>
    <col min="2" max="2" width="101.85546875" customWidth="1"/>
  </cols>
  <sheetData>
    <row r="1" spans="1:2" s="27" customFormat="1" ht="24" thickBot="1" x14ac:dyDescent="0.3">
      <c r="A1" s="322" t="s">
        <v>59</v>
      </c>
      <c r="B1" s="322"/>
    </row>
    <row r="2" spans="1:2" s="27" customFormat="1" ht="18" x14ac:dyDescent="0.25">
      <c r="A2" s="23" t="s">
        <v>60</v>
      </c>
      <c r="B2" s="323" t="s">
        <v>6</v>
      </c>
    </row>
    <row r="3" spans="1:2" s="27" customFormat="1" ht="23.45" customHeight="1" thickBot="1" x14ac:dyDescent="0.3">
      <c r="A3" s="24" t="s">
        <v>61</v>
      </c>
      <c r="B3" s="324"/>
    </row>
    <row r="4" spans="1:2" s="27" customFormat="1" ht="29.45" customHeight="1" thickBot="1" x14ac:dyDescent="0.3">
      <c r="A4" s="325" t="s">
        <v>62</v>
      </c>
      <c r="B4" s="326"/>
    </row>
    <row r="5" spans="1:2" s="27" customFormat="1" ht="44.45" customHeight="1" thickBot="1" x14ac:dyDescent="0.3">
      <c r="A5" s="25" t="s">
        <v>63</v>
      </c>
      <c r="B5" s="26" t="s">
        <v>64</v>
      </c>
    </row>
    <row r="6" spans="1:2" s="27" customFormat="1" ht="49.15" customHeight="1" thickBot="1" x14ac:dyDescent="0.3">
      <c r="A6" s="25" t="s">
        <v>65</v>
      </c>
      <c r="B6" s="26" t="s">
        <v>66</v>
      </c>
    </row>
    <row r="7" spans="1:2" s="27" customFormat="1" ht="65.45" customHeight="1" thickBot="1" x14ac:dyDescent="0.3">
      <c r="A7" s="25" t="s">
        <v>67</v>
      </c>
      <c r="B7" s="26" t="s">
        <v>68</v>
      </c>
    </row>
    <row r="8" spans="1:2" s="27" customFormat="1" ht="35.450000000000003" customHeight="1" thickBot="1" x14ac:dyDescent="0.3">
      <c r="A8" s="25" t="s">
        <v>69</v>
      </c>
      <c r="B8" s="26" t="s">
        <v>70</v>
      </c>
    </row>
    <row r="9" spans="1:2" s="27" customFormat="1" ht="43.15" customHeight="1" thickBot="1" x14ac:dyDescent="0.3">
      <c r="A9" s="25" t="s">
        <v>71</v>
      </c>
      <c r="B9" s="26" t="s">
        <v>72</v>
      </c>
    </row>
    <row r="10" spans="1:2" s="27" customFormat="1" ht="29.45" customHeight="1" thickBot="1" x14ac:dyDescent="0.3">
      <c r="A10" s="320" t="s">
        <v>73</v>
      </c>
      <c r="B10" s="321"/>
    </row>
    <row r="11" spans="1:2" s="27" customFormat="1" ht="60.6" customHeight="1" thickBot="1" x14ac:dyDescent="0.3">
      <c r="A11" s="25" t="s">
        <v>74</v>
      </c>
      <c r="B11" s="26" t="s">
        <v>75</v>
      </c>
    </row>
    <row r="12" spans="1:2" s="27" customFormat="1" ht="40.15" customHeight="1" thickBot="1" x14ac:dyDescent="0.3">
      <c r="A12" s="25" t="s">
        <v>76</v>
      </c>
      <c r="B12" s="26" t="s">
        <v>77</v>
      </c>
    </row>
    <row r="13" spans="1:2" s="27" customFormat="1" ht="40.9" customHeight="1" thickBot="1" x14ac:dyDescent="0.3">
      <c r="A13" s="25" t="s">
        <v>78</v>
      </c>
      <c r="B13" s="26" t="s">
        <v>79</v>
      </c>
    </row>
    <row r="14" spans="1:2" s="27" customFormat="1" ht="42" customHeight="1" thickBot="1" x14ac:dyDescent="0.3">
      <c r="A14" s="25" t="s">
        <v>80</v>
      </c>
      <c r="B14" s="26" t="s">
        <v>81</v>
      </c>
    </row>
    <row r="15" spans="1:2" s="27" customFormat="1" ht="42.6" customHeight="1" thickBot="1" x14ac:dyDescent="0.3">
      <c r="A15" s="25" t="s">
        <v>82</v>
      </c>
      <c r="B15" s="26" t="s">
        <v>83</v>
      </c>
    </row>
    <row r="16" spans="1:2" s="27" customFormat="1" ht="52.15" customHeight="1" thickBot="1" x14ac:dyDescent="0.3">
      <c r="A16" s="25" t="s">
        <v>84</v>
      </c>
      <c r="B16" s="26" t="s">
        <v>85</v>
      </c>
    </row>
    <row r="17" spans="1:2" s="27" customFormat="1" ht="27.6" customHeight="1" thickBot="1" x14ac:dyDescent="0.3">
      <c r="A17" s="320" t="s">
        <v>86</v>
      </c>
      <c r="B17" s="321"/>
    </row>
    <row r="18" spans="1:2" s="27" customFormat="1" ht="38.450000000000003" customHeight="1" thickBot="1" x14ac:dyDescent="0.3">
      <c r="A18" s="25" t="s">
        <v>87</v>
      </c>
      <c r="B18" s="26" t="s">
        <v>88</v>
      </c>
    </row>
    <row r="19" spans="1:2" s="27" customFormat="1" ht="56.45" customHeight="1" thickBot="1" x14ac:dyDescent="0.3">
      <c r="A19" s="25" t="s">
        <v>89</v>
      </c>
      <c r="B19" s="26" t="s">
        <v>90</v>
      </c>
    </row>
    <row r="20" spans="1:2" s="27" customFormat="1" ht="52.15" customHeight="1" thickBot="1" x14ac:dyDescent="0.3">
      <c r="A20" s="25" t="s">
        <v>91</v>
      </c>
      <c r="B20" s="26" t="s">
        <v>92</v>
      </c>
    </row>
    <row r="21" spans="1:2" s="27" customFormat="1" ht="67.900000000000006" customHeight="1" thickBot="1" x14ac:dyDescent="0.3">
      <c r="A21" s="25" t="s">
        <v>93</v>
      </c>
      <c r="B21" s="26" t="s">
        <v>94</v>
      </c>
    </row>
    <row r="22" spans="1:2" s="27" customFormat="1" ht="75" customHeight="1" thickBot="1" x14ac:dyDescent="0.3">
      <c r="A22" s="25" t="s">
        <v>95</v>
      </c>
      <c r="B22" s="26" t="s">
        <v>96</v>
      </c>
    </row>
    <row r="23" spans="1:2" s="27" customFormat="1" ht="76.150000000000006" customHeight="1" thickBot="1" x14ac:dyDescent="0.3">
      <c r="A23" s="25" t="s">
        <v>97</v>
      </c>
      <c r="B23" s="26" t="s">
        <v>98</v>
      </c>
    </row>
    <row r="24" spans="1:2" s="27" customFormat="1" ht="71.45" customHeight="1" thickBot="1" x14ac:dyDescent="0.3">
      <c r="A24" s="25" t="s">
        <v>99</v>
      </c>
      <c r="B24" s="26" t="s">
        <v>100</v>
      </c>
    </row>
    <row r="25" spans="1:2" s="27" customFormat="1" ht="60" customHeight="1" thickBot="1" x14ac:dyDescent="0.3">
      <c r="A25" s="25" t="s">
        <v>101</v>
      </c>
      <c r="B25" s="26" t="s">
        <v>102</v>
      </c>
    </row>
    <row r="26" spans="1:2" s="27" customFormat="1" ht="43.15" customHeight="1" thickBot="1" x14ac:dyDescent="0.3">
      <c r="A26" s="25" t="s">
        <v>103</v>
      </c>
      <c r="B26" s="26" t="s">
        <v>104</v>
      </c>
    </row>
    <row r="27" spans="1:2" s="27" customFormat="1" ht="28.9" customHeight="1" thickBot="1" x14ac:dyDescent="0.3">
      <c r="A27" s="25" t="s">
        <v>105</v>
      </c>
      <c r="B27" s="26" t="s">
        <v>106</v>
      </c>
    </row>
    <row r="28" spans="1:2" s="27" customFormat="1" ht="39" customHeight="1" thickBot="1" x14ac:dyDescent="0.3">
      <c r="A28" s="25" t="s">
        <v>107</v>
      </c>
      <c r="B28" s="26" t="s">
        <v>108</v>
      </c>
    </row>
    <row r="29" spans="1:2" s="27" customFormat="1" ht="56.45" customHeight="1" thickBot="1" x14ac:dyDescent="0.3">
      <c r="A29" s="25" t="s">
        <v>109</v>
      </c>
      <c r="B29" s="26" t="s">
        <v>110</v>
      </c>
    </row>
    <row r="30" spans="1:2" s="27" customFormat="1" ht="37.15" customHeight="1" thickBot="1" x14ac:dyDescent="0.3">
      <c r="A30" s="25" t="s">
        <v>111</v>
      </c>
      <c r="B30" s="26" t="s">
        <v>112</v>
      </c>
    </row>
    <row r="31" spans="1:2" s="27" customFormat="1" ht="69" customHeight="1" thickBot="1" x14ac:dyDescent="0.3">
      <c r="A31" s="25" t="s">
        <v>113</v>
      </c>
      <c r="B31" s="26" t="s">
        <v>114</v>
      </c>
    </row>
    <row r="32" spans="1:2" s="27" customFormat="1" ht="33.6" customHeight="1" x14ac:dyDescent="0.25">
      <c r="A32" s="327" t="s">
        <v>115</v>
      </c>
      <c r="B32" s="328"/>
    </row>
    <row r="33" spans="1:2" s="27" customFormat="1" ht="33.6" customHeight="1" x14ac:dyDescent="0.25">
      <c r="A33" s="123" t="s">
        <v>469</v>
      </c>
      <c r="B33" s="117" t="s">
        <v>414</v>
      </c>
    </row>
    <row r="34" spans="1:2" s="27" customFormat="1" ht="46.9" customHeight="1" thickBot="1" x14ac:dyDescent="0.3">
      <c r="A34" s="25" t="s">
        <v>116</v>
      </c>
      <c r="B34" s="26" t="s">
        <v>117</v>
      </c>
    </row>
    <row r="35" spans="1:2" s="27" customFormat="1" ht="40.15" customHeight="1" thickBot="1" x14ac:dyDescent="0.3">
      <c r="A35" s="25" t="s">
        <v>118</v>
      </c>
      <c r="B35" s="26" t="s">
        <v>119</v>
      </c>
    </row>
    <row r="36" spans="1:2" s="27" customFormat="1" ht="60" customHeight="1" thickBot="1" x14ac:dyDescent="0.3">
      <c r="A36" s="25" t="s">
        <v>120</v>
      </c>
      <c r="B36" s="26" t="s">
        <v>121</v>
      </c>
    </row>
    <row r="37" spans="1:2" s="27" customFormat="1" ht="53.45" customHeight="1" thickBot="1" x14ac:dyDescent="0.3">
      <c r="A37" s="25" t="s">
        <v>122</v>
      </c>
      <c r="B37" s="26" t="s">
        <v>123</v>
      </c>
    </row>
    <row r="38" spans="1:2" s="27" customFormat="1" ht="52.9" customHeight="1" thickBot="1" x14ac:dyDescent="0.3">
      <c r="A38" s="25" t="s">
        <v>52</v>
      </c>
      <c r="B38" s="26" t="s">
        <v>124</v>
      </c>
    </row>
    <row r="39" spans="1:2" s="27" customFormat="1" ht="42" customHeight="1" thickBot="1" x14ac:dyDescent="0.3">
      <c r="A39" s="120" t="s">
        <v>125</v>
      </c>
      <c r="B39" s="26" t="s">
        <v>126</v>
      </c>
    </row>
    <row r="40" spans="1:2" s="27" customFormat="1" ht="44.45" customHeight="1" thickBot="1" x14ac:dyDescent="0.3">
      <c r="A40" s="120" t="s">
        <v>55</v>
      </c>
      <c r="B40" s="26" t="s">
        <v>127</v>
      </c>
    </row>
    <row r="41" spans="1:2" s="27" customFormat="1" ht="58.15" customHeight="1" thickBot="1" x14ac:dyDescent="0.3">
      <c r="A41" s="120" t="s">
        <v>128</v>
      </c>
      <c r="B41" s="26" t="s">
        <v>129</v>
      </c>
    </row>
    <row r="42" spans="1:2" s="27" customFormat="1" ht="40.15" customHeight="1" thickBot="1" x14ac:dyDescent="0.3">
      <c r="A42" s="25" t="s">
        <v>130</v>
      </c>
      <c r="B42" s="26" t="s">
        <v>131</v>
      </c>
    </row>
    <row r="43" spans="1:2" s="27" customFormat="1" ht="39" customHeight="1" thickBot="1" x14ac:dyDescent="0.3">
      <c r="A43" s="25" t="s">
        <v>132</v>
      </c>
      <c r="B43" s="26" t="s">
        <v>133</v>
      </c>
    </row>
    <row r="44" spans="1:2" s="27" customFormat="1" ht="66.599999999999994" customHeight="1" thickBot="1" x14ac:dyDescent="0.3">
      <c r="A44" s="25" t="s">
        <v>134</v>
      </c>
      <c r="B44" s="26" t="s">
        <v>135</v>
      </c>
    </row>
    <row r="45" spans="1:2" s="27" customFormat="1" ht="48" customHeight="1" thickBot="1" x14ac:dyDescent="0.3">
      <c r="A45" s="25" t="s">
        <v>136</v>
      </c>
      <c r="B45" s="26" t="s">
        <v>137</v>
      </c>
    </row>
    <row r="46" spans="1:2" s="27" customFormat="1" ht="58.9" customHeight="1" thickBot="1" x14ac:dyDescent="0.3">
      <c r="A46" s="25" t="s">
        <v>138</v>
      </c>
      <c r="B46" s="26" t="s">
        <v>139</v>
      </c>
    </row>
    <row r="47" spans="1:2" s="27" customFormat="1" ht="47.45" customHeight="1" thickBot="1" x14ac:dyDescent="0.3">
      <c r="A47" s="25" t="s">
        <v>140</v>
      </c>
      <c r="B47" s="26" t="s">
        <v>141</v>
      </c>
    </row>
    <row r="48" spans="1:2" s="27" customFormat="1" ht="43.15" customHeight="1" thickBot="1" x14ac:dyDescent="0.3">
      <c r="A48" s="25" t="s">
        <v>142</v>
      </c>
      <c r="B48" s="26" t="s">
        <v>143</v>
      </c>
    </row>
    <row r="49" spans="1:2" s="27" customFormat="1" ht="38.450000000000003" customHeight="1" thickBot="1" x14ac:dyDescent="0.3">
      <c r="A49" s="25" t="s">
        <v>144</v>
      </c>
      <c r="B49" s="26" t="s">
        <v>145</v>
      </c>
    </row>
    <row r="50" spans="1:2" s="27" customFormat="1" ht="42" customHeight="1" thickBot="1" x14ac:dyDescent="0.3">
      <c r="A50" s="25" t="s">
        <v>146</v>
      </c>
      <c r="B50" s="26" t="s">
        <v>147</v>
      </c>
    </row>
    <row r="51" spans="1:2" s="27" customFormat="1" ht="34.15" customHeight="1" thickBot="1" x14ac:dyDescent="0.3">
      <c r="A51" s="320" t="s">
        <v>148</v>
      </c>
      <c r="B51" s="321"/>
    </row>
    <row r="52" spans="1:2" s="27" customFormat="1" ht="52.15" customHeight="1" thickBot="1" x14ac:dyDescent="0.3">
      <c r="A52" s="25" t="s">
        <v>149</v>
      </c>
      <c r="B52" s="26" t="s">
        <v>150</v>
      </c>
    </row>
    <row r="53" spans="1:2" s="27" customFormat="1" ht="43.15" customHeight="1" thickBot="1" x14ac:dyDescent="0.3">
      <c r="A53" s="25" t="s">
        <v>151</v>
      </c>
      <c r="B53" s="26" t="s">
        <v>152</v>
      </c>
    </row>
    <row r="54" spans="1:2" s="27" customFormat="1" ht="36" customHeight="1" thickBot="1" x14ac:dyDescent="0.3">
      <c r="A54" s="25" t="s">
        <v>153</v>
      </c>
      <c r="B54" s="26" t="s">
        <v>154</v>
      </c>
    </row>
    <row r="55" spans="1:2" s="27" customFormat="1" ht="53.45" customHeight="1" thickBot="1" x14ac:dyDescent="0.3">
      <c r="A55" s="25" t="s">
        <v>155</v>
      </c>
      <c r="B55" s="26" t="s">
        <v>156</v>
      </c>
    </row>
    <row r="56" spans="1:2" s="27" customFormat="1" ht="53.45" customHeight="1" thickBot="1" x14ac:dyDescent="0.3">
      <c r="A56" s="25" t="s">
        <v>157</v>
      </c>
      <c r="B56" s="26" t="s">
        <v>158</v>
      </c>
    </row>
    <row r="57" spans="1:2" s="27" customFormat="1" ht="39" customHeight="1" thickBot="1" x14ac:dyDescent="0.3">
      <c r="A57" s="120" t="s">
        <v>159</v>
      </c>
      <c r="B57" s="26" t="s">
        <v>160</v>
      </c>
    </row>
    <row r="58" spans="1:2" s="27" customFormat="1" ht="36.6" customHeight="1" thickBot="1" x14ac:dyDescent="0.3">
      <c r="A58" s="25" t="s">
        <v>161</v>
      </c>
      <c r="B58" s="26" t="s">
        <v>162</v>
      </c>
    </row>
    <row r="59" spans="1:2" s="27" customFormat="1" ht="27" customHeight="1" thickBot="1" x14ac:dyDescent="0.3">
      <c r="A59" s="25" t="s">
        <v>163</v>
      </c>
      <c r="B59" s="26" t="s">
        <v>164</v>
      </c>
    </row>
    <row r="60" spans="1:2" s="27" customFormat="1" ht="40.15" customHeight="1" thickBot="1" x14ac:dyDescent="0.3">
      <c r="A60" s="25" t="s">
        <v>165</v>
      </c>
      <c r="B60" s="26" t="s">
        <v>166</v>
      </c>
    </row>
    <row r="61" spans="1:2" s="27" customFormat="1" ht="40.15" customHeight="1" thickBot="1" x14ac:dyDescent="0.3">
      <c r="A61" s="25" t="s">
        <v>167</v>
      </c>
      <c r="B61" s="26" t="s">
        <v>168</v>
      </c>
    </row>
    <row r="62" spans="1:2" s="27" customFormat="1" ht="36" customHeight="1" thickBot="1" x14ac:dyDescent="0.3">
      <c r="A62" s="25" t="s">
        <v>169</v>
      </c>
      <c r="B62" s="26" t="s">
        <v>170</v>
      </c>
    </row>
    <row r="63" spans="1:2" s="27" customFormat="1" ht="36" customHeight="1" thickBot="1" x14ac:dyDescent="0.3">
      <c r="A63" s="25" t="s">
        <v>171</v>
      </c>
      <c r="B63" s="26" t="s">
        <v>172</v>
      </c>
    </row>
    <row r="64" spans="1:2" s="27" customFormat="1" ht="37.9" customHeight="1" thickBot="1" x14ac:dyDescent="0.3">
      <c r="A64" s="25" t="s">
        <v>173</v>
      </c>
      <c r="B64" s="26" t="s">
        <v>174</v>
      </c>
    </row>
    <row r="65" spans="1:2" s="27" customFormat="1" ht="49.15" customHeight="1" thickBot="1" x14ac:dyDescent="0.3">
      <c r="A65" s="25" t="s">
        <v>175</v>
      </c>
      <c r="B65" s="26" t="s">
        <v>176</v>
      </c>
    </row>
    <row r="66" spans="1:2" s="27" customFormat="1" ht="61.15" customHeight="1" thickBot="1" x14ac:dyDescent="0.3">
      <c r="A66" s="25" t="s">
        <v>177</v>
      </c>
      <c r="B66" s="26" t="s">
        <v>178</v>
      </c>
    </row>
    <row r="67" spans="1:2" s="27" customFormat="1" ht="82.9" customHeight="1" thickBot="1" x14ac:dyDescent="0.3">
      <c r="A67" s="25" t="s">
        <v>179</v>
      </c>
      <c r="B67" s="26" t="s">
        <v>180</v>
      </c>
    </row>
    <row r="68" spans="1:2" s="27" customFormat="1" ht="34.15" customHeight="1" thickBot="1" x14ac:dyDescent="0.3">
      <c r="A68" s="25" t="s">
        <v>181</v>
      </c>
      <c r="B68" s="26" t="s">
        <v>182</v>
      </c>
    </row>
    <row r="69" spans="1:2" s="27" customFormat="1" ht="51" customHeight="1" thickBot="1" x14ac:dyDescent="0.3">
      <c r="A69" s="25" t="s">
        <v>183</v>
      </c>
      <c r="B69" s="26" t="s">
        <v>184</v>
      </c>
    </row>
    <row r="70" spans="1:2" s="27" customFormat="1" ht="36" customHeight="1" thickBot="1" x14ac:dyDescent="0.3">
      <c r="A70" s="25" t="s">
        <v>185</v>
      </c>
      <c r="B70" s="26" t="s">
        <v>186</v>
      </c>
    </row>
    <row r="71" spans="1:2" s="27" customFormat="1" ht="65.45" customHeight="1" thickBot="1" x14ac:dyDescent="0.3">
      <c r="A71" s="25" t="s">
        <v>187</v>
      </c>
      <c r="B71" s="26" t="s">
        <v>188</v>
      </c>
    </row>
    <row r="72" spans="1:2" s="27" customFormat="1" ht="66" customHeight="1" thickBot="1" x14ac:dyDescent="0.3">
      <c r="A72" s="25" t="s">
        <v>189</v>
      </c>
      <c r="B72" s="26" t="s">
        <v>190</v>
      </c>
    </row>
    <row r="73" spans="1:2" s="27" customFormat="1" ht="33" customHeight="1" thickBot="1" x14ac:dyDescent="0.3">
      <c r="A73" s="320" t="s">
        <v>191</v>
      </c>
      <c r="B73" s="321"/>
    </row>
    <row r="74" spans="1:2" s="27" customFormat="1" ht="49.15" customHeight="1" thickBot="1" x14ac:dyDescent="0.3">
      <c r="A74" s="25" t="s">
        <v>53</v>
      </c>
      <c r="B74" s="26" t="s">
        <v>192</v>
      </c>
    </row>
    <row r="75" spans="1:2" s="27" customFormat="1" ht="34.15" customHeight="1" thickBot="1" x14ac:dyDescent="0.3">
      <c r="A75" s="25" t="s">
        <v>193</v>
      </c>
      <c r="B75" s="26" t="s">
        <v>194</v>
      </c>
    </row>
    <row r="76" spans="1:2" s="27" customFormat="1" ht="36.6" customHeight="1" thickBot="1" x14ac:dyDescent="0.3">
      <c r="A76" s="25" t="s">
        <v>195</v>
      </c>
      <c r="B76" s="26" t="s">
        <v>196</v>
      </c>
    </row>
    <row r="77" spans="1:2" s="27" customFormat="1" ht="54" customHeight="1" thickBot="1" x14ac:dyDescent="0.3">
      <c r="A77" s="25" t="s">
        <v>197</v>
      </c>
      <c r="B77" s="26" t="s">
        <v>198</v>
      </c>
    </row>
    <row r="78" spans="1:2" s="27" customFormat="1" ht="36" customHeight="1" thickBot="1" x14ac:dyDescent="0.3">
      <c r="A78" s="25" t="s">
        <v>199</v>
      </c>
      <c r="B78" s="26" t="s">
        <v>200</v>
      </c>
    </row>
    <row r="79" spans="1:2" s="27" customFormat="1" ht="43.9" customHeight="1" thickBot="1" x14ac:dyDescent="0.3">
      <c r="A79" s="25" t="s">
        <v>201</v>
      </c>
      <c r="B79" s="26" t="s">
        <v>202</v>
      </c>
    </row>
    <row r="80" spans="1:2" s="27" customFormat="1" ht="43.9" customHeight="1" thickBot="1" x14ac:dyDescent="0.3">
      <c r="A80" s="25" t="s">
        <v>203</v>
      </c>
      <c r="B80" s="26" t="s">
        <v>204</v>
      </c>
    </row>
    <row r="81" spans="1:2" s="27" customFormat="1" ht="43.15" customHeight="1" thickBot="1" x14ac:dyDescent="0.3">
      <c r="A81" s="25" t="s">
        <v>205</v>
      </c>
      <c r="B81" s="26" t="s">
        <v>206</v>
      </c>
    </row>
    <row r="82" spans="1:2" s="27" customFormat="1" ht="83.45" customHeight="1" thickBot="1" x14ac:dyDescent="0.3">
      <c r="A82" s="25" t="s">
        <v>207</v>
      </c>
      <c r="B82" s="26" t="s">
        <v>208</v>
      </c>
    </row>
    <row r="83" spans="1:2" s="27" customFormat="1" ht="57.6" customHeight="1" thickBot="1" x14ac:dyDescent="0.3">
      <c r="A83" s="25" t="s">
        <v>209</v>
      </c>
      <c r="B83" s="26" t="s">
        <v>210</v>
      </c>
    </row>
    <row r="84" spans="1:2" s="27" customFormat="1" ht="36" customHeight="1" thickBot="1" x14ac:dyDescent="0.3">
      <c r="A84" s="25" t="s">
        <v>211</v>
      </c>
      <c r="B84" s="26" t="s">
        <v>212</v>
      </c>
    </row>
    <row r="85" spans="1:2" s="27" customFormat="1" ht="40.9" customHeight="1" thickBot="1" x14ac:dyDescent="0.3">
      <c r="A85" s="25" t="s">
        <v>213</v>
      </c>
      <c r="B85" s="26" t="s">
        <v>214</v>
      </c>
    </row>
    <row r="86" spans="1:2" s="27" customFormat="1" ht="43.15" customHeight="1" thickBot="1" x14ac:dyDescent="0.3">
      <c r="A86" s="25" t="s">
        <v>215</v>
      </c>
      <c r="B86" s="26" t="s">
        <v>216</v>
      </c>
    </row>
    <row r="87" spans="1:2" s="27" customFormat="1" ht="37.9" customHeight="1" thickBot="1" x14ac:dyDescent="0.3">
      <c r="A87" s="320" t="s">
        <v>217</v>
      </c>
      <c r="B87" s="321"/>
    </row>
    <row r="88" spans="1:2" s="27" customFormat="1" ht="37.9" customHeight="1" thickBot="1" x14ac:dyDescent="0.3">
      <c r="A88" s="25" t="s">
        <v>218</v>
      </c>
      <c r="B88" s="26" t="s">
        <v>219</v>
      </c>
    </row>
    <row r="89" spans="1:2" s="27" customFormat="1" ht="37.9" customHeight="1" thickBot="1" x14ac:dyDescent="0.3">
      <c r="A89" s="25" t="s">
        <v>220</v>
      </c>
      <c r="B89" s="26" t="s">
        <v>221</v>
      </c>
    </row>
    <row r="90" spans="1:2" s="27" customFormat="1" ht="27" customHeight="1" thickBot="1" x14ac:dyDescent="0.3">
      <c r="A90" s="320" t="s">
        <v>222</v>
      </c>
      <c r="B90" s="321"/>
    </row>
    <row r="91" spans="1:2" s="27" customFormat="1" ht="37.9" customHeight="1" thickBot="1" x14ac:dyDescent="0.3">
      <c r="A91" s="25" t="s">
        <v>223</v>
      </c>
      <c r="B91" s="26" t="s">
        <v>224</v>
      </c>
    </row>
    <row r="92" spans="1:2" s="27" customFormat="1" ht="48" customHeight="1" thickBot="1" x14ac:dyDescent="0.3">
      <c r="A92" s="25" t="s">
        <v>225</v>
      </c>
      <c r="B92" s="26" t="s">
        <v>226</v>
      </c>
    </row>
    <row r="93" spans="1:2" s="27" customFormat="1" ht="52.9" customHeight="1" thickBot="1" x14ac:dyDescent="0.3">
      <c r="A93" s="25" t="s">
        <v>227</v>
      </c>
      <c r="B93" s="26" t="s">
        <v>228</v>
      </c>
    </row>
    <row r="94" spans="1:2" s="27" customFormat="1" ht="63.6" customHeight="1" thickBot="1" x14ac:dyDescent="0.3">
      <c r="A94" s="25" t="s">
        <v>229</v>
      </c>
      <c r="B94" s="26" t="s">
        <v>230</v>
      </c>
    </row>
    <row r="95" spans="1:2" s="27" customFormat="1" ht="39" customHeight="1" thickBot="1" x14ac:dyDescent="0.3">
      <c r="A95" s="25" t="s">
        <v>231</v>
      </c>
      <c r="B95" s="26" t="s">
        <v>232</v>
      </c>
    </row>
    <row r="96" spans="1:2" s="27" customFormat="1" ht="45" customHeight="1" thickBot="1" x14ac:dyDescent="0.3">
      <c r="A96" s="25" t="s">
        <v>233</v>
      </c>
      <c r="B96" s="26" t="s">
        <v>234</v>
      </c>
    </row>
  </sheetData>
  <sheetProtection algorithmName="SHA-512" hashValue="Nvh/QSNu+KGlyhTcXGsbtfL1lQQy90WRJN5OU3gpZ6j5eoAwx7qrfLo6cfqJJisNM8UwD9HSFDdPiIn1GoysOg==" saltValue="+sePLM+DqRkoIC8O68fKHg==" spinCount="100000" sheet="1" objects="1" scenarios="1"/>
  <mergeCells count="10">
    <mergeCell ref="A51:B51"/>
    <mergeCell ref="A73:B73"/>
    <mergeCell ref="A87:B87"/>
    <mergeCell ref="A90:B90"/>
    <mergeCell ref="A1:B1"/>
    <mergeCell ref="B2:B3"/>
    <mergeCell ref="A4:B4"/>
    <mergeCell ref="A10:B10"/>
    <mergeCell ref="A17:B17"/>
    <mergeCell ref="A32:B32"/>
  </mergeCells>
  <pageMargins left="0.7" right="0.7" top="0.75" bottom="0.75" header="0.3" footer="0.3"/>
  <pageSetup scale="7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O41"/>
  <sheetViews>
    <sheetView zoomScaleNormal="100" workbookViewId="0">
      <pane xSplit="4" ySplit="2" topLeftCell="E3" activePane="bottomRight" state="frozen"/>
      <selection pane="topRight" activeCell="E1" sqref="E1"/>
      <selection pane="bottomLeft" activeCell="A3" sqref="A3"/>
      <selection pane="bottomRight" activeCell="G15" sqref="G15"/>
    </sheetView>
  </sheetViews>
  <sheetFormatPr defaultRowHeight="15" x14ac:dyDescent="0.25"/>
  <cols>
    <col min="1" max="1" width="5.42578125" customWidth="1"/>
    <col min="2" max="2" width="16.85546875" style="243" customWidth="1"/>
    <col min="3" max="3" width="15.5703125" style="243" customWidth="1"/>
    <col min="4" max="4" width="28.28515625" style="243" customWidth="1"/>
    <col min="5" max="5" width="10.140625" customWidth="1"/>
    <col min="6" max="6" width="43.28515625" customWidth="1"/>
    <col min="7" max="7" width="14.140625" customWidth="1"/>
    <col min="8" max="8" width="42.7109375" customWidth="1"/>
    <col min="14" max="15" width="9.140625" customWidth="1"/>
  </cols>
  <sheetData>
    <row r="1" spans="1:15" ht="28.9" customHeight="1" x14ac:dyDescent="0.25">
      <c r="A1" s="306" t="s">
        <v>419</v>
      </c>
      <c r="B1" s="306"/>
      <c r="C1" s="306"/>
      <c r="D1" s="306"/>
      <c r="E1" s="306"/>
      <c r="F1" s="306"/>
      <c r="G1" s="306"/>
      <c r="H1" s="307"/>
    </row>
    <row r="2" spans="1:15" ht="49.15" customHeight="1" x14ac:dyDescent="0.25">
      <c r="A2" s="91" t="s">
        <v>327</v>
      </c>
      <c r="B2" s="238" t="s">
        <v>488</v>
      </c>
      <c r="C2" s="238" t="s">
        <v>235</v>
      </c>
      <c r="D2" s="238" t="s">
        <v>24</v>
      </c>
      <c r="E2" s="330" t="s">
        <v>236</v>
      </c>
      <c r="F2" s="330"/>
      <c r="G2" s="331" t="s">
        <v>298</v>
      </c>
      <c r="H2" s="331"/>
    </row>
    <row r="3" spans="1:15" ht="34.9" customHeight="1" x14ac:dyDescent="0.25">
      <c r="A3" s="329"/>
      <c r="B3" s="312" t="s">
        <v>487</v>
      </c>
      <c r="C3" s="333" t="s">
        <v>300</v>
      </c>
      <c r="D3" s="335" t="s">
        <v>300</v>
      </c>
      <c r="E3" s="337" t="s">
        <v>237</v>
      </c>
      <c r="F3" s="337"/>
      <c r="G3" s="338" t="s">
        <v>297</v>
      </c>
      <c r="H3" s="339"/>
    </row>
    <row r="4" spans="1:15" ht="25.15" customHeight="1" x14ac:dyDescent="0.25">
      <c r="A4" s="329"/>
      <c r="B4" s="312"/>
      <c r="C4" s="333"/>
      <c r="D4" s="335"/>
      <c r="E4" s="28" t="s">
        <v>16</v>
      </c>
      <c r="F4" s="17" t="s">
        <v>6</v>
      </c>
      <c r="G4" s="15" t="s">
        <v>30</v>
      </c>
      <c r="H4" s="80" t="s">
        <v>6</v>
      </c>
    </row>
    <row r="5" spans="1:15" ht="40.15" customHeight="1" x14ac:dyDescent="0.25">
      <c r="A5" s="329"/>
      <c r="B5" s="312"/>
      <c r="C5" s="333"/>
      <c r="D5" s="335"/>
      <c r="E5" s="29" t="s">
        <v>11</v>
      </c>
      <c r="F5" s="18" t="s">
        <v>238</v>
      </c>
      <c r="G5" s="15" t="s">
        <v>239</v>
      </c>
      <c r="H5" s="35" t="s">
        <v>240</v>
      </c>
    </row>
    <row r="6" spans="1:15" ht="27.6" customHeight="1" thickBot="1" x14ac:dyDescent="0.3">
      <c r="A6" s="329"/>
      <c r="B6" s="312"/>
      <c r="C6" s="333"/>
      <c r="D6" s="335"/>
      <c r="E6" s="29" t="s">
        <v>2</v>
      </c>
      <c r="F6" s="18" t="s">
        <v>376</v>
      </c>
      <c r="G6" s="15" t="s">
        <v>241</v>
      </c>
      <c r="H6" s="35" t="s">
        <v>242</v>
      </c>
    </row>
    <row r="7" spans="1:15" ht="39.6" customHeight="1" thickBot="1" x14ac:dyDescent="0.4">
      <c r="A7" s="329"/>
      <c r="B7" s="312"/>
      <c r="C7" s="333"/>
      <c r="D7" s="335"/>
      <c r="E7" s="29" t="s">
        <v>18</v>
      </c>
      <c r="F7" s="18" t="s">
        <v>375</v>
      </c>
      <c r="G7" s="15" t="s">
        <v>243</v>
      </c>
      <c r="H7" s="35" t="s">
        <v>244</v>
      </c>
      <c r="I7" s="303" t="s">
        <v>486</v>
      </c>
      <c r="J7" s="304"/>
      <c r="K7" s="304"/>
      <c r="L7" s="304"/>
      <c r="M7" s="304"/>
      <c r="N7" s="304"/>
      <c r="O7" s="305"/>
    </row>
    <row r="8" spans="1:15" ht="28.15" customHeight="1" x14ac:dyDescent="0.25">
      <c r="A8" s="329"/>
      <c r="B8" s="312"/>
      <c r="C8" s="333"/>
      <c r="D8" s="335"/>
      <c r="E8" s="29" t="s">
        <v>0</v>
      </c>
      <c r="F8" s="18" t="s">
        <v>245</v>
      </c>
      <c r="G8" s="340" t="s">
        <v>246</v>
      </c>
      <c r="H8" s="342" t="s">
        <v>247</v>
      </c>
      <c r="I8" s="138">
        <v>1</v>
      </c>
      <c r="J8" s="301">
        <f>'1 - Controls - SME Input'!D11</f>
        <v>0</v>
      </c>
      <c r="K8" s="301"/>
      <c r="L8" s="301"/>
      <c r="M8" s="301"/>
      <c r="N8" s="301"/>
      <c r="O8" s="301"/>
    </row>
    <row r="9" spans="1:15" ht="30" customHeight="1" x14ac:dyDescent="0.25">
      <c r="A9" s="329"/>
      <c r="B9" s="312"/>
      <c r="C9" s="333"/>
      <c r="D9" s="335"/>
      <c r="E9" s="29" t="s">
        <v>12</v>
      </c>
      <c r="F9" s="18" t="s">
        <v>248</v>
      </c>
      <c r="G9" s="341"/>
      <c r="H9" s="342"/>
      <c r="I9" s="137">
        <v>2</v>
      </c>
      <c r="J9" s="301">
        <f>'1 - Controls - SME Input'!D12</f>
        <v>0</v>
      </c>
      <c r="K9" s="301"/>
      <c r="L9" s="301"/>
      <c r="M9" s="301"/>
      <c r="N9" s="301"/>
      <c r="O9" s="301"/>
    </row>
    <row r="10" spans="1:15" ht="33.6" customHeight="1" x14ac:dyDescent="0.25">
      <c r="A10" s="329"/>
      <c r="B10" s="312"/>
      <c r="C10" s="333"/>
      <c r="D10" s="335"/>
      <c r="E10" s="329"/>
      <c r="F10" s="329"/>
      <c r="G10" s="15" t="s">
        <v>249</v>
      </c>
      <c r="H10" s="35" t="s">
        <v>250</v>
      </c>
      <c r="I10" s="137">
        <v>3</v>
      </c>
      <c r="J10" s="301">
        <f>'1 - Controls - SME Input'!D13</f>
        <v>0</v>
      </c>
      <c r="K10" s="301"/>
      <c r="L10" s="301"/>
      <c r="M10" s="301"/>
      <c r="N10" s="301"/>
      <c r="O10" s="301"/>
    </row>
    <row r="11" spans="1:15" ht="42.6" customHeight="1" x14ac:dyDescent="0.25">
      <c r="A11" s="329"/>
      <c r="B11" s="332"/>
      <c r="C11" s="334"/>
      <c r="D11" s="336"/>
      <c r="E11" s="329"/>
      <c r="F11" s="329"/>
      <c r="G11" s="31" t="s">
        <v>251</v>
      </c>
      <c r="H11" s="35" t="s">
        <v>252</v>
      </c>
      <c r="I11" s="137">
        <v>4</v>
      </c>
      <c r="J11" s="301">
        <f>'1 - Controls - SME Input'!D14</f>
        <v>0</v>
      </c>
      <c r="K11" s="301"/>
      <c r="L11" s="301"/>
      <c r="M11" s="301"/>
      <c r="N11" s="301"/>
      <c r="O11" s="301"/>
    </row>
    <row r="12" spans="1:15" ht="94.5" customHeight="1" x14ac:dyDescent="0.25">
      <c r="A12" s="92" t="str">
        <f>'2 - Threat Classification'!A12</f>
        <v>R-01</v>
      </c>
      <c r="B12" s="72">
        <f>'2 - Threat Classification'!B12</f>
        <v>0</v>
      </c>
      <c r="C12" s="71">
        <f>'2 - Threat Classification'!F12</f>
        <v>0</v>
      </c>
      <c r="D12" s="242">
        <f>'2 - Threat Classification'!C12</f>
        <v>0</v>
      </c>
      <c r="E12" s="113"/>
      <c r="F12" s="96" t="b">
        <f t="shared" ref="F12:F38" si="0">IF(E12="Very High","Very sophisticated, well resourced, can generate multiple/continuous/coordinated attacks (e.g. nation state, organized crime, etc.).", IF(E12="High","Sophisticated with significant resources, can execute multiple/coordinated attacks (detection is difficult).", IF(E12="Mod", "Moderate resources, expertise, and opportunity to support multiple attacks (e.g. well organized “hackers”).", IF(E12="Low", "Limited resources, expertise, and opportunity to support a successful attack.", IF(E12="Very Low","Very limited resources, expertise, or opportunity (e.g. may just get “lucky”).")))))</f>
        <v>0</v>
      </c>
      <c r="G12" s="113"/>
      <c r="H12" s="95" t="b">
        <f t="shared" ref="H12:H38" si="1">IF(G12="Spoofing Identity","An example of identity spoofing is illegally accessing and then using another user's authentication information, such as username and password.", IF(G12="Data Tampering","Data tampering involves the malicious modification of data. ", IF(G12="Repudiation / Nonrepudiation", "Repudiation threats are associated with users who deny performing an action without other parties having any way to prove otherwise.", IF(G12="Information Disclosure", "Information disclosure threats involve the exposure of information to individuals who are not supposed to have access to it. ", IF(G12="Denial of Service","Denial of service (DoS) attacks deny service to valid users.", IF(G12="Elevation of Privilege","In this type of threat, an unprivileged user gains privileged access and thereby has sufficient access to compromise or destroy the entire system. "))))))</f>
        <v>0</v>
      </c>
      <c r="I12" s="137">
        <v>5</v>
      </c>
      <c r="J12" s="301">
        <f>'1 - Controls - SME Input'!D15</f>
        <v>0</v>
      </c>
      <c r="K12" s="301"/>
      <c r="L12" s="301"/>
      <c r="M12" s="301"/>
      <c r="N12" s="301"/>
      <c r="O12" s="301"/>
    </row>
    <row r="13" spans="1:15" ht="25.5" x14ac:dyDescent="0.25">
      <c r="A13" s="92" t="str">
        <f>'2 - Threat Classification'!A13</f>
        <v>R-02</v>
      </c>
      <c r="B13" s="72">
        <f>'2 - Threat Classification'!B13</f>
        <v>0</v>
      </c>
      <c r="C13" s="71">
        <f>'2 - Threat Classification'!F13</f>
        <v>0</v>
      </c>
      <c r="D13" s="242">
        <f>'2 - Threat Classification'!C13</f>
        <v>0</v>
      </c>
      <c r="E13" s="113"/>
      <c r="F13" s="96" t="b">
        <f t="shared" si="0"/>
        <v>0</v>
      </c>
      <c r="G13" s="113"/>
      <c r="H13" s="95" t="b">
        <f t="shared" si="1"/>
        <v>0</v>
      </c>
    </row>
    <row r="14" spans="1:15" ht="25.5" x14ac:dyDescent="0.25">
      <c r="A14" s="92" t="str">
        <f>'2 - Threat Classification'!A14</f>
        <v>R-03</v>
      </c>
      <c r="B14" s="72">
        <f>'2 - Threat Classification'!B14</f>
        <v>0</v>
      </c>
      <c r="C14" s="71">
        <f>'2 - Threat Classification'!F14</f>
        <v>0</v>
      </c>
      <c r="D14" s="242">
        <f>'2 - Threat Classification'!C14</f>
        <v>0</v>
      </c>
      <c r="E14" s="113"/>
      <c r="F14" s="96" t="b">
        <f t="shared" si="0"/>
        <v>0</v>
      </c>
      <c r="G14" s="113"/>
      <c r="H14" s="95" t="b">
        <f t="shared" si="1"/>
        <v>0</v>
      </c>
    </row>
    <row r="15" spans="1:15" ht="110.25" customHeight="1" x14ac:dyDescent="0.25">
      <c r="A15" s="92" t="str">
        <f>'2 - Threat Classification'!A15</f>
        <v>R-04</v>
      </c>
      <c r="B15" s="72">
        <f>'2 - Threat Classification'!B15</f>
        <v>0</v>
      </c>
      <c r="C15" s="71">
        <f>'2 - Threat Classification'!F15</f>
        <v>0</v>
      </c>
      <c r="D15" s="242">
        <f>'2 - Threat Classification'!C15</f>
        <v>0</v>
      </c>
      <c r="E15" s="113"/>
      <c r="F15" s="96" t="b">
        <f t="shared" si="0"/>
        <v>0</v>
      </c>
      <c r="G15" s="113"/>
      <c r="H15" s="95" t="b">
        <f t="shared" si="1"/>
        <v>0</v>
      </c>
    </row>
    <row r="16" spans="1:15" ht="79.150000000000006" customHeight="1" x14ac:dyDescent="0.25">
      <c r="A16" s="92" t="str">
        <f>'2 - Threat Classification'!A16</f>
        <v>R-05</v>
      </c>
      <c r="B16" s="72">
        <f>'2 - Threat Classification'!B16</f>
        <v>0</v>
      </c>
      <c r="C16" s="71">
        <f>'2 - Threat Classification'!F16</f>
        <v>0</v>
      </c>
      <c r="D16" s="242">
        <f>'2 - Threat Classification'!C16</f>
        <v>0</v>
      </c>
      <c r="E16" s="113"/>
      <c r="F16" s="96" t="b">
        <f t="shared" si="0"/>
        <v>0</v>
      </c>
      <c r="G16" s="113"/>
      <c r="H16" s="95" t="b">
        <f t="shared" si="1"/>
        <v>0</v>
      </c>
    </row>
    <row r="17" spans="1:8" x14ac:dyDescent="0.25">
      <c r="A17" s="92" t="str">
        <f>'2 - Threat Classification'!A17</f>
        <v>R-06</v>
      </c>
      <c r="B17" s="72">
        <f>'2 - Threat Classification'!B17</f>
        <v>0</v>
      </c>
      <c r="C17" s="71">
        <f>'2 - Threat Classification'!F17</f>
        <v>0</v>
      </c>
      <c r="D17" s="242">
        <f>'2 - Threat Classification'!C17</f>
        <v>0</v>
      </c>
      <c r="E17" s="113"/>
      <c r="F17" s="96" t="b">
        <f t="shared" si="0"/>
        <v>0</v>
      </c>
      <c r="G17" s="113"/>
      <c r="H17" s="95" t="b">
        <f t="shared" si="1"/>
        <v>0</v>
      </c>
    </row>
    <row r="18" spans="1:8" ht="79.150000000000006" customHeight="1" x14ac:dyDescent="0.25">
      <c r="A18" s="92" t="str">
        <f>'2 - Threat Classification'!A18</f>
        <v>R-07</v>
      </c>
      <c r="B18" s="72">
        <f>'2 - Threat Classification'!B18</f>
        <v>0</v>
      </c>
      <c r="C18" s="71">
        <f>'2 - Threat Classification'!F18</f>
        <v>0</v>
      </c>
      <c r="D18" s="242">
        <f>'2 - Threat Classification'!C18</f>
        <v>0</v>
      </c>
      <c r="E18" s="113"/>
      <c r="F18" s="96" t="b">
        <f t="shared" si="0"/>
        <v>0</v>
      </c>
      <c r="G18" s="113"/>
      <c r="H18" s="95" t="b">
        <f t="shared" si="1"/>
        <v>0</v>
      </c>
    </row>
    <row r="19" spans="1:8" x14ac:dyDescent="0.25">
      <c r="A19" s="92" t="str">
        <f>'2 - Threat Classification'!A19</f>
        <v>R-08</v>
      </c>
      <c r="B19" s="72">
        <f>'2 - Threat Classification'!B19</f>
        <v>0</v>
      </c>
      <c r="C19" s="71">
        <f>'2 - Threat Classification'!F19</f>
        <v>0</v>
      </c>
      <c r="D19" s="242">
        <f>'2 - Threat Classification'!C19</f>
        <v>0</v>
      </c>
      <c r="E19" s="113"/>
      <c r="F19" s="96" t="b">
        <f t="shared" si="0"/>
        <v>0</v>
      </c>
      <c r="G19" s="113"/>
      <c r="H19" s="95" t="b">
        <f t="shared" si="1"/>
        <v>0</v>
      </c>
    </row>
    <row r="20" spans="1:8" ht="111.75" customHeight="1" x14ac:dyDescent="0.25">
      <c r="A20" s="92" t="str">
        <f>'2 - Threat Classification'!A20</f>
        <v>R-09</v>
      </c>
      <c r="B20" s="72">
        <f>'2 - Threat Classification'!B20</f>
        <v>0</v>
      </c>
      <c r="C20" s="71">
        <f>'2 - Threat Classification'!F20</f>
        <v>0</v>
      </c>
      <c r="D20" s="242">
        <f>'2 - Threat Classification'!C20</f>
        <v>0</v>
      </c>
      <c r="E20" s="113"/>
      <c r="F20" s="96" t="b">
        <f t="shared" si="0"/>
        <v>0</v>
      </c>
      <c r="G20" s="113"/>
      <c r="H20" s="95" t="b">
        <f t="shared" si="1"/>
        <v>0</v>
      </c>
    </row>
    <row r="21" spans="1:8" ht="79.150000000000006" customHeight="1" x14ac:dyDescent="0.25">
      <c r="A21" s="92" t="str">
        <f>'2 - Threat Classification'!A21</f>
        <v>R-10</v>
      </c>
      <c r="B21" s="72">
        <f>'2 - Threat Classification'!B21</f>
        <v>0</v>
      </c>
      <c r="C21" s="71">
        <f>'2 - Threat Classification'!F21</f>
        <v>0</v>
      </c>
      <c r="D21" s="242">
        <f>'2 - Threat Classification'!C21</f>
        <v>0</v>
      </c>
      <c r="E21" s="113"/>
      <c r="F21" s="96" t="b">
        <f t="shared" si="0"/>
        <v>0</v>
      </c>
      <c r="G21" s="113"/>
      <c r="H21" s="95" t="b">
        <f t="shared" si="1"/>
        <v>0</v>
      </c>
    </row>
    <row r="22" spans="1:8" ht="79.150000000000006" customHeight="1" x14ac:dyDescent="0.25">
      <c r="A22" s="92" t="str">
        <f>'2 - Threat Classification'!A22</f>
        <v>R-11</v>
      </c>
      <c r="B22" s="72">
        <f>'2 - Threat Classification'!B22</f>
        <v>0</v>
      </c>
      <c r="C22" s="71">
        <f>'2 - Threat Classification'!F22</f>
        <v>0</v>
      </c>
      <c r="D22" s="242">
        <f>'2 - Threat Classification'!C22</f>
        <v>0</v>
      </c>
      <c r="E22" s="113"/>
      <c r="F22" s="96" t="b">
        <f t="shared" si="0"/>
        <v>0</v>
      </c>
      <c r="G22" s="113"/>
      <c r="H22" s="95" t="b">
        <f t="shared" si="1"/>
        <v>0</v>
      </c>
    </row>
    <row r="23" spans="1:8" ht="79.150000000000006" customHeight="1" x14ac:dyDescent="0.25">
      <c r="A23" s="92" t="str">
        <f>'2 - Threat Classification'!A23</f>
        <v>R-12</v>
      </c>
      <c r="B23" s="72">
        <f>'2 - Threat Classification'!B23</f>
        <v>0</v>
      </c>
      <c r="C23" s="71">
        <f>'2 - Threat Classification'!F23</f>
        <v>0</v>
      </c>
      <c r="D23" s="242">
        <f>'2 - Threat Classification'!C23</f>
        <v>0</v>
      </c>
      <c r="E23" s="113"/>
      <c r="F23" s="96" t="b">
        <f t="shared" si="0"/>
        <v>0</v>
      </c>
      <c r="G23" s="113"/>
      <c r="H23" s="95" t="b">
        <f t="shared" si="1"/>
        <v>0</v>
      </c>
    </row>
    <row r="24" spans="1:8" ht="79.150000000000006" customHeight="1" x14ac:dyDescent="0.25">
      <c r="A24" s="92" t="str">
        <f>'2 - Threat Classification'!A24</f>
        <v>R-13</v>
      </c>
      <c r="B24" s="72">
        <f>'2 - Threat Classification'!B24</f>
        <v>0</v>
      </c>
      <c r="C24" s="71">
        <f>'2 - Threat Classification'!F24</f>
        <v>0</v>
      </c>
      <c r="D24" s="242">
        <f>'2 - Threat Classification'!C24</f>
        <v>0</v>
      </c>
      <c r="E24" s="113"/>
      <c r="F24" s="96" t="b">
        <f t="shared" si="0"/>
        <v>0</v>
      </c>
      <c r="G24" s="113"/>
      <c r="H24" s="95" t="b">
        <f t="shared" si="1"/>
        <v>0</v>
      </c>
    </row>
    <row r="25" spans="1:8" ht="79.150000000000006" customHeight="1" x14ac:dyDescent="0.25">
      <c r="A25" s="92" t="str">
        <f>'2 - Threat Classification'!A25</f>
        <v>R-14</v>
      </c>
      <c r="B25" s="72">
        <f>'2 - Threat Classification'!B25</f>
        <v>0</v>
      </c>
      <c r="C25" s="71">
        <f>'2 - Threat Classification'!F25</f>
        <v>0</v>
      </c>
      <c r="D25" s="242">
        <f>'2 - Threat Classification'!C25</f>
        <v>0</v>
      </c>
      <c r="E25" s="113"/>
      <c r="F25" s="96" t="b">
        <f t="shared" si="0"/>
        <v>0</v>
      </c>
      <c r="G25" s="113"/>
      <c r="H25" s="95" t="b">
        <f t="shared" si="1"/>
        <v>0</v>
      </c>
    </row>
    <row r="26" spans="1:8" ht="79.150000000000006" customHeight="1" x14ac:dyDescent="0.25">
      <c r="A26" s="92" t="str">
        <f>'2 - Threat Classification'!A26</f>
        <v>R-15</v>
      </c>
      <c r="B26" s="72">
        <f>'2 - Threat Classification'!B26</f>
        <v>0</v>
      </c>
      <c r="C26" s="71">
        <f>'2 - Threat Classification'!F26</f>
        <v>0</v>
      </c>
      <c r="D26" s="242">
        <f>'2 - Threat Classification'!C26</f>
        <v>0</v>
      </c>
      <c r="E26" s="113"/>
      <c r="F26" s="96" t="b">
        <f t="shared" si="0"/>
        <v>0</v>
      </c>
      <c r="G26" s="113"/>
      <c r="H26" s="95" t="b">
        <f t="shared" si="1"/>
        <v>0</v>
      </c>
    </row>
    <row r="27" spans="1:8" ht="79.150000000000006" customHeight="1" x14ac:dyDescent="0.25">
      <c r="A27" s="92" t="str">
        <f>'2 - Threat Classification'!A27</f>
        <v>R-16</v>
      </c>
      <c r="B27" s="72">
        <f>'2 - Threat Classification'!B27</f>
        <v>0</v>
      </c>
      <c r="C27" s="71">
        <f>'2 - Threat Classification'!F27</f>
        <v>0</v>
      </c>
      <c r="D27" s="242">
        <f>'2 - Threat Classification'!C27</f>
        <v>0</v>
      </c>
      <c r="E27" s="113"/>
      <c r="F27" s="96" t="b">
        <f t="shared" si="0"/>
        <v>0</v>
      </c>
      <c r="G27" s="113"/>
      <c r="H27" s="95" t="b">
        <f t="shared" si="1"/>
        <v>0</v>
      </c>
    </row>
    <row r="28" spans="1:8" ht="79.150000000000006" customHeight="1" x14ac:dyDescent="0.25">
      <c r="A28" s="92" t="str">
        <f>'2 - Threat Classification'!A28</f>
        <v>R-17</v>
      </c>
      <c r="B28" s="72">
        <f>'2 - Threat Classification'!B28</f>
        <v>0</v>
      </c>
      <c r="C28" s="71">
        <f>'2 - Threat Classification'!F28</f>
        <v>0</v>
      </c>
      <c r="D28" s="242">
        <f>'2 - Threat Classification'!C28</f>
        <v>0</v>
      </c>
      <c r="E28" s="113"/>
      <c r="F28" s="96" t="b">
        <f t="shared" si="0"/>
        <v>0</v>
      </c>
      <c r="G28" s="113"/>
      <c r="H28" s="95" t="b">
        <f t="shared" si="1"/>
        <v>0</v>
      </c>
    </row>
    <row r="29" spans="1:8" ht="79.150000000000006" customHeight="1" x14ac:dyDescent="0.25">
      <c r="A29" s="92" t="str">
        <f>'2 - Threat Classification'!A29</f>
        <v>R-18</v>
      </c>
      <c r="B29" s="72">
        <f>'2 - Threat Classification'!B29</f>
        <v>0</v>
      </c>
      <c r="C29" s="71">
        <f>'2 - Threat Classification'!F29</f>
        <v>0</v>
      </c>
      <c r="D29" s="242">
        <f>'2 - Threat Classification'!C29</f>
        <v>0</v>
      </c>
      <c r="E29" s="113"/>
      <c r="F29" s="96" t="b">
        <f t="shared" si="0"/>
        <v>0</v>
      </c>
      <c r="G29" s="113"/>
      <c r="H29" s="95" t="b">
        <f t="shared" si="1"/>
        <v>0</v>
      </c>
    </row>
    <row r="30" spans="1:8" ht="79.150000000000006" customHeight="1" x14ac:dyDescent="0.25">
      <c r="A30" s="92" t="str">
        <f>'2 - Threat Classification'!A30</f>
        <v>R-19</v>
      </c>
      <c r="B30" s="72">
        <f>'2 - Threat Classification'!B30</f>
        <v>0</v>
      </c>
      <c r="C30" s="71">
        <f>'2 - Threat Classification'!F30</f>
        <v>0</v>
      </c>
      <c r="D30" s="242">
        <f>'2 - Threat Classification'!C30</f>
        <v>0</v>
      </c>
      <c r="E30" s="113"/>
      <c r="F30" s="96" t="b">
        <f t="shared" si="0"/>
        <v>0</v>
      </c>
      <c r="G30" s="113"/>
      <c r="H30" s="95" t="b">
        <f t="shared" si="1"/>
        <v>0</v>
      </c>
    </row>
    <row r="31" spans="1:8" ht="79.150000000000006" customHeight="1" x14ac:dyDescent="0.25">
      <c r="A31" s="92" t="str">
        <f>'2 - Threat Classification'!A31</f>
        <v>R-20</v>
      </c>
      <c r="B31" s="72">
        <f>'2 - Threat Classification'!B31</f>
        <v>0</v>
      </c>
      <c r="C31" s="71">
        <f>'2 - Threat Classification'!F31</f>
        <v>0</v>
      </c>
      <c r="D31" s="242">
        <f>'2 - Threat Classification'!C31</f>
        <v>0</v>
      </c>
      <c r="E31" s="113"/>
      <c r="F31" s="96" t="b">
        <f t="shared" si="0"/>
        <v>0</v>
      </c>
      <c r="G31" s="113"/>
      <c r="H31" s="95" t="b">
        <f t="shared" si="1"/>
        <v>0</v>
      </c>
    </row>
    <row r="32" spans="1:8" ht="79.150000000000006" customHeight="1" x14ac:dyDescent="0.25">
      <c r="A32" s="92" t="str">
        <f>'2 - Threat Classification'!A32</f>
        <v>R-21</v>
      </c>
      <c r="B32" s="72">
        <f>'2 - Threat Classification'!B32</f>
        <v>0</v>
      </c>
      <c r="C32" s="71">
        <f>'2 - Threat Classification'!F32</f>
        <v>0</v>
      </c>
      <c r="D32" s="242">
        <f>'2 - Threat Classification'!C32</f>
        <v>0</v>
      </c>
      <c r="E32" s="113"/>
      <c r="F32" s="96" t="b">
        <f t="shared" si="0"/>
        <v>0</v>
      </c>
      <c r="G32" s="113"/>
      <c r="H32" s="95" t="b">
        <f t="shared" si="1"/>
        <v>0</v>
      </c>
    </row>
    <row r="33" spans="1:8" ht="79.150000000000006" customHeight="1" x14ac:dyDescent="0.25">
      <c r="A33" s="92" t="str">
        <f>'2 - Threat Classification'!A33</f>
        <v>R-22</v>
      </c>
      <c r="B33" s="72">
        <f>'2 - Threat Classification'!B33</f>
        <v>0</v>
      </c>
      <c r="C33" s="71">
        <f>'2 - Threat Classification'!F33</f>
        <v>0</v>
      </c>
      <c r="D33" s="242">
        <f>'2 - Threat Classification'!C33</f>
        <v>0</v>
      </c>
      <c r="E33" s="113"/>
      <c r="F33" s="96" t="b">
        <f t="shared" si="0"/>
        <v>0</v>
      </c>
      <c r="G33" s="113"/>
      <c r="H33" s="95" t="b">
        <f t="shared" si="1"/>
        <v>0</v>
      </c>
    </row>
    <row r="34" spans="1:8" ht="79.150000000000006" customHeight="1" x14ac:dyDescent="0.25">
      <c r="A34" s="92" t="str">
        <f>'2 - Threat Classification'!A34</f>
        <v>R-23</v>
      </c>
      <c r="B34" s="72">
        <f>'2 - Threat Classification'!B34</f>
        <v>0</v>
      </c>
      <c r="C34" s="71">
        <f>'2 - Threat Classification'!F34</f>
        <v>0</v>
      </c>
      <c r="D34" s="242">
        <f>'2 - Threat Classification'!C34</f>
        <v>0</v>
      </c>
      <c r="E34" s="113"/>
      <c r="F34" s="96" t="b">
        <f t="shared" si="0"/>
        <v>0</v>
      </c>
      <c r="G34" s="113"/>
      <c r="H34" s="95" t="b">
        <f t="shared" si="1"/>
        <v>0</v>
      </c>
    </row>
    <row r="35" spans="1:8" ht="79.150000000000006" customHeight="1" x14ac:dyDescent="0.25">
      <c r="A35" s="92" t="str">
        <f>'2 - Threat Classification'!A35</f>
        <v>R-24</v>
      </c>
      <c r="B35" s="72">
        <f>'2 - Threat Classification'!B35</f>
        <v>0</v>
      </c>
      <c r="C35" s="71">
        <f>'2 - Threat Classification'!F35</f>
        <v>0</v>
      </c>
      <c r="D35" s="242">
        <f>'2 - Threat Classification'!C35</f>
        <v>0</v>
      </c>
      <c r="E35" s="113"/>
      <c r="F35" s="96" t="b">
        <f t="shared" si="0"/>
        <v>0</v>
      </c>
      <c r="G35" s="113"/>
      <c r="H35" s="95" t="b">
        <f t="shared" si="1"/>
        <v>0</v>
      </c>
    </row>
    <row r="36" spans="1:8" ht="79.150000000000006" customHeight="1" x14ac:dyDescent="0.25">
      <c r="A36" s="92" t="str">
        <f>'2 - Threat Classification'!A36</f>
        <v>R-25</v>
      </c>
      <c r="B36" s="72">
        <f>'2 - Threat Classification'!B36</f>
        <v>0</v>
      </c>
      <c r="C36" s="71">
        <f>'2 - Threat Classification'!F36</f>
        <v>0</v>
      </c>
      <c r="D36" s="242">
        <f>'2 - Threat Classification'!C36</f>
        <v>0</v>
      </c>
      <c r="E36" s="113"/>
      <c r="F36" s="96" t="b">
        <f t="shared" si="0"/>
        <v>0</v>
      </c>
      <c r="G36" s="113"/>
      <c r="H36" s="95" t="b">
        <f t="shared" si="1"/>
        <v>0</v>
      </c>
    </row>
    <row r="37" spans="1:8" ht="79.150000000000006" customHeight="1" x14ac:dyDescent="0.25">
      <c r="A37" s="92" t="str">
        <f>'2 - Threat Classification'!A37</f>
        <v>R-26</v>
      </c>
      <c r="B37" s="72">
        <f>'2 - Threat Classification'!B37</f>
        <v>0</v>
      </c>
      <c r="C37" s="71">
        <f>'2 - Threat Classification'!F37</f>
        <v>0</v>
      </c>
      <c r="D37" s="242">
        <f>'2 - Threat Classification'!C37</f>
        <v>0</v>
      </c>
      <c r="E37" s="113"/>
      <c r="F37" s="96" t="b">
        <f t="shared" si="0"/>
        <v>0</v>
      </c>
      <c r="G37" s="113"/>
      <c r="H37" s="95" t="b">
        <f t="shared" si="1"/>
        <v>0</v>
      </c>
    </row>
    <row r="38" spans="1:8" ht="79.150000000000006" customHeight="1" x14ac:dyDescent="0.25">
      <c r="A38" s="92" t="str">
        <f>'2 - Threat Classification'!A38</f>
        <v>R-27</v>
      </c>
      <c r="B38" s="72">
        <f>'2 - Threat Classification'!B38</f>
        <v>0</v>
      </c>
      <c r="C38" s="71">
        <f>'2 - Threat Classification'!F38</f>
        <v>0</v>
      </c>
      <c r="D38" s="242">
        <f>'2 - Threat Classification'!C38</f>
        <v>0</v>
      </c>
      <c r="E38" s="113"/>
      <c r="F38" s="96" t="b">
        <f t="shared" si="0"/>
        <v>0</v>
      </c>
      <c r="G38" s="113"/>
      <c r="H38" s="95" t="b">
        <f t="shared" si="1"/>
        <v>0</v>
      </c>
    </row>
    <row r="39" spans="1:8" ht="79.150000000000006" customHeight="1" x14ac:dyDescent="0.25">
      <c r="A39" s="92" t="str">
        <f>'2 - Threat Classification'!A39</f>
        <v>R-28</v>
      </c>
      <c r="B39" s="72">
        <f>'2 - Threat Classification'!B39</f>
        <v>0</v>
      </c>
      <c r="C39" s="71">
        <f>'2 - Threat Classification'!F39</f>
        <v>0</v>
      </c>
      <c r="D39" s="242">
        <f>'2 - Threat Classification'!C39</f>
        <v>0</v>
      </c>
      <c r="E39" s="186"/>
      <c r="F39" s="181" t="b">
        <f t="shared" ref="F39:F41" si="2">IF(E39="Very High","Very sophisticated, well resourced, can generate multiple/continuous/coordinated attacks (e.g. nation state, organized crime, etc.).", IF(E39="High","Sophisticated with significant resources, can execute multiple/coordinated attacks (detection is difficult).", IF(E39="Mod", "Moderate resources, expertise, and opportunity to support multiple attacks (e.g. well organized “hackers”).", IF(E39="Low", "Limited resources, expertise, and opportunity to support a successful attack.", IF(E39="Very Low","Very limited resources, expertise, or opportunity (e.g. may just get “lucky”).")))))</f>
        <v>0</v>
      </c>
      <c r="G39" s="186"/>
      <c r="H39" s="180" t="b">
        <f t="shared" ref="H39:H41" si="3">IF(G39="Spoofing Identity","An example of identity spoofing is illegally accessing and then using another user's authentication information, such as username and password.", IF(G39="Data Tampering","Data tampering involves the malicious modification of data. ", IF(G39="Repudiation / Nonrepudiation", "Repudiation threats are associated with users who deny performing an action without other parties having any way to prove otherwise.", IF(G39="Information Disclosure", "Information disclosure threats involve the exposure of information to individuals who are not supposed to have access to it. ", IF(G39="Denial of Service","Denial of service (DoS) attacks deny service to valid users.", IF(G39="Elevation of Privilege","In this type of threat, an unprivileged user gains privileged access and thereby has sufficient access to compromise or destroy the entire system. "))))))</f>
        <v>0</v>
      </c>
    </row>
    <row r="40" spans="1:8" ht="79.150000000000006" customHeight="1" x14ac:dyDescent="0.25">
      <c r="A40" s="92" t="str">
        <f>'2 - Threat Classification'!A40</f>
        <v>R-29</v>
      </c>
      <c r="B40" s="72">
        <f>'2 - Threat Classification'!B40</f>
        <v>0</v>
      </c>
      <c r="C40" s="71">
        <f>'2 - Threat Classification'!F40</f>
        <v>0</v>
      </c>
      <c r="D40" s="242">
        <f>'2 - Threat Classification'!C40</f>
        <v>0</v>
      </c>
      <c r="E40" s="186"/>
      <c r="F40" s="181" t="b">
        <f t="shared" si="2"/>
        <v>0</v>
      </c>
      <c r="G40" s="186"/>
      <c r="H40" s="180" t="b">
        <f t="shared" si="3"/>
        <v>0</v>
      </c>
    </row>
    <row r="41" spans="1:8" ht="79.150000000000006" customHeight="1" x14ac:dyDescent="0.25">
      <c r="A41" s="92" t="str">
        <f>'2 - Threat Classification'!A41</f>
        <v>R-30</v>
      </c>
      <c r="B41" s="72">
        <f>'2 - Threat Classification'!B41</f>
        <v>0</v>
      </c>
      <c r="C41" s="71">
        <f>'2 - Threat Classification'!F41</f>
        <v>0</v>
      </c>
      <c r="D41" s="242">
        <f>'2 - Threat Classification'!C41</f>
        <v>0</v>
      </c>
      <c r="E41" s="186"/>
      <c r="F41" s="181" t="b">
        <f t="shared" si="2"/>
        <v>0</v>
      </c>
      <c r="G41" s="186"/>
      <c r="H41" s="180" t="b">
        <f t="shared" si="3"/>
        <v>0</v>
      </c>
    </row>
  </sheetData>
  <sheetProtection algorithmName="SHA-512" hashValue="hyaUyS7DGSG/ho5WwPrpxDR1YOYqjCZey8aaR85E++ZMRrrP1SrZwPCmEyTWTNuSlWSLqljt2dh5VNhto1maeg==" saltValue="Mz9dpWi7DAH0bOH3WUL5nQ==" spinCount="100000" sheet="1" objects="1" scenarios="1" formatRows="0" insertRows="0"/>
  <mergeCells count="18">
    <mergeCell ref="J9:O9"/>
    <mergeCell ref="J10:O10"/>
    <mergeCell ref="J11:O11"/>
    <mergeCell ref="J12:O12"/>
    <mergeCell ref="I7:O7"/>
    <mergeCell ref="J8:O8"/>
    <mergeCell ref="A1:H1"/>
    <mergeCell ref="A3:A11"/>
    <mergeCell ref="E2:F2"/>
    <mergeCell ref="G2:H2"/>
    <mergeCell ref="B3:B11"/>
    <mergeCell ref="C3:C11"/>
    <mergeCell ref="D3:D11"/>
    <mergeCell ref="E3:F3"/>
    <mergeCell ref="G3:H3"/>
    <mergeCell ref="G8:G9"/>
    <mergeCell ref="H8:H9"/>
    <mergeCell ref="E10:F11"/>
  </mergeCells>
  <conditionalFormatting sqref="J8:O12">
    <cfRule type="cellIs" dxfId="64" priority="8" operator="equal">
      <formula>0</formula>
    </cfRule>
  </conditionalFormatting>
  <conditionalFormatting sqref="F12:F41">
    <cfRule type="containsText" dxfId="63" priority="6" operator="containsText" text="FALSE">
      <formula>NOT(ISERROR(SEARCH("FALSE",F12)))</formula>
    </cfRule>
  </conditionalFormatting>
  <conditionalFormatting sqref="H12:H41">
    <cfRule type="containsText" dxfId="62" priority="5" operator="containsText" text="FALSE">
      <formula>NOT(ISERROR(SEARCH("FALSE",H12)))</formula>
    </cfRule>
  </conditionalFormatting>
  <conditionalFormatting sqref="D12:D41">
    <cfRule type="cellIs" dxfId="61" priority="3" operator="equal">
      <formula>0</formula>
    </cfRule>
  </conditionalFormatting>
  <conditionalFormatting sqref="C12:C41">
    <cfRule type="cellIs" dxfId="60" priority="2" operator="equal">
      <formula>0</formula>
    </cfRule>
  </conditionalFormatting>
  <conditionalFormatting sqref="B12:B41">
    <cfRule type="cellIs" dxfId="59" priority="1" operator="equal">
      <formula>0</formula>
    </cfRule>
  </conditionalFormatting>
  <pageMargins left="0.7" right="0.7" top="0.75" bottom="0.75" header="0.3" footer="0.3"/>
  <pageSetup scale="70" fitToHeight="0" orientation="landscape" r:id="rId1"/>
  <headerFooter>
    <oddFooter>&amp;C&amp;"Arial,Bold"&amp;10Pursuant to §149.433 of the Ohio Revised Code, this document is exempt from public disclosure.</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Data'!$C$4:$C$8</xm:f>
          </x14:formula1>
          <xm:sqref>E12:E41</xm:sqref>
        </x14:dataValidation>
        <x14:dataValidation type="list" allowBlank="1" showInputMessage="1" showErrorMessage="1">
          <x14:formula1>
            <xm:f>'Drop Down Data'!$D$4:$D$9</xm:f>
          </x14:formula1>
          <xm:sqref>G12:G41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X39"/>
  <sheetViews>
    <sheetView zoomScaleNormal="100" workbookViewId="0">
      <pane xSplit="4" ySplit="2" topLeftCell="E3" activePane="bottomRight" state="frozen"/>
      <selection pane="topRight" activeCell="E1" sqref="E1"/>
      <selection pane="bottomLeft" activeCell="A3" sqref="A3"/>
      <selection pane="bottomRight" activeCell="I21" sqref="I21"/>
    </sheetView>
  </sheetViews>
  <sheetFormatPr defaultRowHeight="15" x14ac:dyDescent="0.25"/>
  <cols>
    <col min="1" max="1" width="5.85546875" customWidth="1"/>
    <col min="2" max="2" width="17.28515625" style="243" customWidth="1"/>
    <col min="3" max="3" width="15.28515625" style="243" customWidth="1"/>
    <col min="4" max="4" width="25.140625" style="243" customWidth="1"/>
    <col min="6" max="6" width="9.28515625" customWidth="1"/>
    <col min="7" max="7" width="20.28515625" customWidth="1"/>
    <col min="8" max="8" width="23.7109375" customWidth="1"/>
    <col min="9" max="9" width="9.140625" customWidth="1"/>
    <col min="10" max="10" width="10.140625" customWidth="1"/>
    <col min="11" max="11" width="24.28515625" customWidth="1"/>
    <col min="12" max="12" width="11.42578125" customWidth="1"/>
    <col min="13" max="13" width="12.28515625" customWidth="1"/>
    <col min="16" max="16" width="13.85546875" customWidth="1"/>
    <col min="17" max="17" width="12" customWidth="1"/>
  </cols>
  <sheetData>
    <row r="1" spans="1:24" ht="45.6" customHeight="1" thickBot="1" x14ac:dyDescent="0.3">
      <c r="A1" s="358" t="s">
        <v>377</v>
      </c>
      <c r="B1" s="358"/>
      <c r="C1" s="358"/>
      <c r="D1" s="358"/>
      <c r="E1" s="358"/>
      <c r="F1" s="358"/>
      <c r="G1" s="358"/>
      <c r="H1" s="358"/>
      <c r="I1" s="358"/>
      <c r="J1" s="358"/>
      <c r="K1" s="358"/>
      <c r="L1" s="358"/>
      <c r="M1" s="359"/>
    </row>
    <row r="2" spans="1:24" ht="66.599999999999994" customHeight="1" thickBot="1" x14ac:dyDescent="0.3">
      <c r="A2" s="91" t="s">
        <v>358</v>
      </c>
      <c r="B2" s="93" t="s">
        <v>470</v>
      </c>
      <c r="C2" s="78" t="s">
        <v>235</v>
      </c>
      <c r="D2" s="241" t="s">
        <v>24</v>
      </c>
      <c r="E2" s="365" t="s">
        <v>378</v>
      </c>
      <c r="F2" s="366"/>
      <c r="G2" s="366"/>
      <c r="H2" s="367"/>
      <c r="I2" s="347" t="s">
        <v>379</v>
      </c>
      <c r="J2" s="347"/>
      <c r="K2" s="347"/>
      <c r="L2" s="348" t="s">
        <v>308</v>
      </c>
      <c r="M2" s="349"/>
      <c r="O2" s="350" t="s">
        <v>255</v>
      </c>
      <c r="P2" s="351"/>
      <c r="Q2" s="352"/>
    </row>
    <row r="3" spans="1:24" ht="87" customHeight="1" thickBot="1" x14ac:dyDescent="0.3">
      <c r="A3" s="329"/>
      <c r="B3" s="361" t="s">
        <v>300</v>
      </c>
      <c r="C3" s="361" t="s">
        <v>300</v>
      </c>
      <c r="D3" s="312" t="s">
        <v>300</v>
      </c>
      <c r="E3" s="368" t="s">
        <v>310</v>
      </c>
      <c r="F3" s="369"/>
      <c r="G3" s="369"/>
      <c r="H3" s="370"/>
      <c r="I3" s="364" t="s">
        <v>299</v>
      </c>
      <c r="J3" s="364"/>
      <c r="K3" s="364"/>
      <c r="L3" s="353" t="s">
        <v>309</v>
      </c>
      <c r="M3" s="354"/>
      <c r="O3" s="32"/>
      <c r="P3" s="33"/>
      <c r="Q3" s="34"/>
    </row>
    <row r="4" spans="1:24" ht="31.15" customHeight="1" thickBot="1" x14ac:dyDescent="0.4">
      <c r="A4" s="329"/>
      <c r="B4" s="361"/>
      <c r="C4" s="361"/>
      <c r="D4" s="335"/>
      <c r="E4" s="176" t="s">
        <v>16</v>
      </c>
      <c r="F4" s="177" t="s">
        <v>17</v>
      </c>
      <c r="G4" s="178" t="s">
        <v>6</v>
      </c>
      <c r="H4" s="170" t="s">
        <v>307</v>
      </c>
      <c r="I4" s="169" t="s">
        <v>16</v>
      </c>
      <c r="J4" s="148" t="s">
        <v>17</v>
      </c>
      <c r="K4" s="149" t="s">
        <v>6</v>
      </c>
      <c r="L4" s="355"/>
      <c r="M4" s="354"/>
      <c r="O4" s="345" t="s">
        <v>1</v>
      </c>
      <c r="P4" s="286"/>
      <c r="Q4" s="346"/>
      <c r="R4" s="303" t="s">
        <v>486</v>
      </c>
      <c r="S4" s="304"/>
      <c r="T4" s="304"/>
      <c r="U4" s="304"/>
      <c r="V4" s="304"/>
      <c r="W4" s="304"/>
      <c r="X4" s="305"/>
    </row>
    <row r="5" spans="1:24" ht="58.9" customHeight="1" x14ac:dyDescent="0.25">
      <c r="A5" s="329"/>
      <c r="B5" s="361"/>
      <c r="C5" s="361"/>
      <c r="D5" s="312"/>
      <c r="E5" s="157" t="s">
        <v>11</v>
      </c>
      <c r="F5" s="157">
        <v>10</v>
      </c>
      <c r="G5" s="175" t="s">
        <v>365</v>
      </c>
      <c r="H5" s="171" t="s">
        <v>412</v>
      </c>
      <c r="I5" s="167" t="s">
        <v>11</v>
      </c>
      <c r="J5" s="149">
        <v>10</v>
      </c>
      <c r="K5" s="153" t="s">
        <v>370</v>
      </c>
      <c r="L5" s="355"/>
      <c r="M5" s="354"/>
      <c r="O5" s="36" t="s">
        <v>19</v>
      </c>
      <c r="P5" s="3" t="s">
        <v>20</v>
      </c>
      <c r="Q5" s="37" t="s">
        <v>21</v>
      </c>
      <c r="R5" s="194">
        <v>1</v>
      </c>
      <c r="S5" s="301">
        <f>'1 - Controls - SME Input'!D11</f>
        <v>0</v>
      </c>
      <c r="T5" s="301"/>
      <c r="U5" s="301"/>
      <c r="V5" s="301"/>
      <c r="W5" s="301"/>
      <c r="X5" s="301"/>
    </row>
    <row r="6" spans="1:24" ht="43.9" customHeight="1" x14ac:dyDescent="0.25">
      <c r="A6" s="329"/>
      <c r="B6" s="361"/>
      <c r="C6" s="361"/>
      <c r="D6" s="312"/>
      <c r="E6" s="150" t="s">
        <v>2</v>
      </c>
      <c r="F6" s="150">
        <v>8</v>
      </c>
      <c r="G6" s="166" t="s">
        <v>366</v>
      </c>
      <c r="H6" s="172" t="s">
        <v>301</v>
      </c>
      <c r="I6" s="167" t="s">
        <v>2</v>
      </c>
      <c r="J6" s="149">
        <v>8</v>
      </c>
      <c r="K6" s="153" t="s">
        <v>371</v>
      </c>
      <c r="L6" s="355"/>
      <c r="M6" s="354"/>
      <c r="O6" s="38" t="s">
        <v>11</v>
      </c>
      <c r="P6" s="6">
        <v>10</v>
      </c>
      <c r="Q6" s="39">
        <v>9</v>
      </c>
      <c r="R6" s="193">
        <v>2</v>
      </c>
      <c r="S6" s="301">
        <f>'1 - Controls - SME Input'!D12</f>
        <v>0</v>
      </c>
      <c r="T6" s="301"/>
      <c r="U6" s="301"/>
      <c r="V6" s="301"/>
      <c r="W6" s="301"/>
      <c r="X6" s="301"/>
    </row>
    <row r="7" spans="1:24" ht="43.15" customHeight="1" x14ac:dyDescent="0.25">
      <c r="A7" s="329"/>
      <c r="B7" s="361"/>
      <c r="C7" s="361"/>
      <c r="D7" s="312"/>
      <c r="E7" s="150" t="s">
        <v>18</v>
      </c>
      <c r="F7" s="150">
        <v>5</v>
      </c>
      <c r="G7" s="166" t="s">
        <v>367</v>
      </c>
      <c r="H7" s="173" t="s">
        <v>302</v>
      </c>
      <c r="I7" s="167" t="s">
        <v>18</v>
      </c>
      <c r="J7" s="149">
        <v>5</v>
      </c>
      <c r="K7" s="153" t="s">
        <v>374</v>
      </c>
      <c r="L7" s="355"/>
      <c r="M7" s="354"/>
      <c r="O7" s="40" t="s">
        <v>2</v>
      </c>
      <c r="P7" s="7">
        <v>8.99</v>
      </c>
      <c r="Q7" s="7">
        <v>7</v>
      </c>
      <c r="R7" s="193">
        <v>3</v>
      </c>
      <c r="S7" s="301">
        <f>'1 - Controls - SME Input'!D13</f>
        <v>0</v>
      </c>
      <c r="T7" s="301"/>
      <c r="U7" s="301"/>
      <c r="V7" s="301"/>
      <c r="W7" s="301"/>
      <c r="X7" s="301"/>
    </row>
    <row r="8" spans="1:24" ht="39.6" customHeight="1" x14ac:dyDescent="0.25">
      <c r="A8" s="329"/>
      <c r="B8" s="361"/>
      <c r="C8" s="361"/>
      <c r="D8" s="312"/>
      <c r="E8" s="150" t="s">
        <v>0</v>
      </c>
      <c r="F8" s="150">
        <v>2</v>
      </c>
      <c r="G8" s="166" t="s">
        <v>368</v>
      </c>
      <c r="H8" s="173" t="s">
        <v>303</v>
      </c>
      <c r="I8" s="167" t="s">
        <v>0</v>
      </c>
      <c r="J8" s="149">
        <v>2</v>
      </c>
      <c r="K8" s="153" t="s">
        <v>372</v>
      </c>
      <c r="L8" s="356"/>
      <c r="M8" s="357"/>
      <c r="O8" s="41" t="s">
        <v>18</v>
      </c>
      <c r="P8" s="9">
        <v>6.99</v>
      </c>
      <c r="Q8" s="9">
        <v>4</v>
      </c>
      <c r="R8" s="193">
        <v>4</v>
      </c>
      <c r="S8" s="301">
        <f>'1 - Controls - SME Input'!D14</f>
        <v>0</v>
      </c>
      <c r="T8" s="301"/>
      <c r="U8" s="301"/>
      <c r="V8" s="301"/>
      <c r="W8" s="301"/>
      <c r="X8" s="301"/>
    </row>
    <row r="9" spans="1:24" ht="37.15" customHeight="1" thickBot="1" x14ac:dyDescent="0.3">
      <c r="A9" s="360"/>
      <c r="B9" s="362"/>
      <c r="C9" s="362"/>
      <c r="D9" s="363"/>
      <c r="E9" s="161" t="s">
        <v>12</v>
      </c>
      <c r="F9" s="161">
        <v>1</v>
      </c>
      <c r="G9" s="216" t="s">
        <v>369</v>
      </c>
      <c r="H9" s="174" t="s">
        <v>304</v>
      </c>
      <c r="I9" s="168" t="s">
        <v>12</v>
      </c>
      <c r="J9" s="162">
        <v>1</v>
      </c>
      <c r="K9" s="163" t="s">
        <v>373</v>
      </c>
      <c r="L9" s="164" t="s">
        <v>17</v>
      </c>
      <c r="M9" s="165" t="s">
        <v>16</v>
      </c>
      <c r="O9" s="129" t="s">
        <v>0</v>
      </c>
      <c r="P9" s="130">
        <v>3.99</v>
      </c>
      <c r="Q9" s="130">
        <v>2</v>
      </c>
      <c r="R9" s="193">
        <v>5</v>
      </c>
      <c r="S9" s="301">
        <f>'1 - Controls - SME Input'!D15</f>
        <v>0</v>
      </c>
      <c r="T9" s="301"/>
      <c r="U9" s="301"/>
      <c r="V9" s="301"/>
      <c r="W9" s="301"/>
      <c r="X9" s="301"/>
    </row>
    <row r="10" spans="1:24" ht="55.15" customHeight="1" x14ac:dyDescent="0.25">
      <c r="A10" s="192" t="str">
        <f>'2 - Threat Classification'!A12</f>
        <v>R-01</v>
      </c>
      <c r="B10" s="139">
        <f>'2 - Threat Classification'!B12</f>
        <v>0</v>
      </c>
      <c r="C10" s="74">
        <f>'2 - Threat Classification'!F12</f>
        <v>0</v>
      </c>
      <c r="D10" s="244">
        <f>'2 - Threat Classification'!C12</f>
        <v>0</v>
      </c>
      <c r="E10" s="114"/>
      <c r="F10" s="76" t="b">
        <f t="shared" ref="F10:F36" si="0">IF(E10="Very High","10", IF(E10="High","8", IF(E10="Mod", "5", IF(E10="Low", 2, IF(E10="Very Low","1")))))</f>
        <v>0</v>
      </c>
      <c r="G10" s="343" t="b">
        <f t="shared" ref="G10:G36" si="1">IF(E10="Very High"," ALMOST CERTAIN to be initiated; or to occur.", IF(E10="High"," HIGHLY LIKELY to be initiated; or to occur.", IF(E10="Mod", " SOMEWHAT LIKELY to be initiated; or to occur. ", IF(E10="Low", " UNLIKELY to be initiated; or to occur.", IF(E10="Very Low"," HIGHLY UNLIKELY to be initiated; or to occur.")))))</f>
        <v>0</v>
      </c>
      <c r="H10" s="344"/>
      <c r="I10" s="114" t="s">
        <v>290</v>
      </c>
      <c r="J10" s="214" t="str">
        <f t="shared" ref="J10:J36" si="2">IF(I10="Very High","10", IF(I10="High","8", IF(I10="Mod", "5", IF(I10="Low", 2, IF(I10="Very Low","1")))))</f>
        <v>8</v>
      </c>
      <c r="K10" s="73" t="str">
        <f t="shared" ref="K10:K36" si="3">IF(I10="Very High","ALMOST CERTAIN to succeed if the threat event is initiated or occurs.", IF(I10="High","HIGHLY LIKELY to succeed if the threat event is initiated or occurs.", IF(I10="Mod", "SOMEWHAT LIKELY to succeed if the threat event is initiated or occurs.", IF(I10="Low", "UNLIKELY to succeed if the threat event is initiated or occurs.", IF(I10="Very Low","HIGHLY UNLIKELY to succeed if the threat event is initiated or occurs.")))))</f>
        <v>HIGHLY LIKELY to succeed if the threat event is initiated or occurs.</v>
      </c>
      <c r="L10" s="215">
        <f t="shared" ref="L10:L36" si="4">SQRT(F10*J10)</f>
        <v>0</v>
      </c>
      <c r="M10" s="77" t="str">
        <f t="shared" ref="M10:M36" si="5">IF(L10&lt;=$Q$10,$Q$11,IF(L10&lt;=$P$10,$O$10,IF(L10&lt;=$P$9,$O$9,IF(L10&lt;=$P$8,$O$8,IF(L10&lt;=$P$7,$O$7,IF(L10&lt;=$P$6,$O$6))))))</f>
        <v>_</v>
      </c>
      <c r="O10" s="129" t="s">
        <v>12</v>
      </c>
      <c r="P10" s="130">
        <v>1.99</v>
      </c>
      <c r="Q10" s="130">
        <v>0</v>
      </c>
    </row>
    <row r="11" spans="1:24" ht="79.150000000000006" customHeight="1" x14ac:dyDescent="0.25">
      <c r="A11" s="91" t="str">
        <f>'2 - Threat Classification'!A13</f>
        <v>R-02</v>
      </c>
      <c r="B11" s="139">
        <f>'2 - Threat Classification'!B13</f>
        <v>0</v>
      </c>
      <c r="C11" s="67">
        <f>'2 - Threat Classification'!F13</f>
        <v>0</v>
      </c>
      <c r="D11" s="75">
        <f>'2 - Threat Classification'!C13</f>
        <v>0</v>
      </c>
      <c r="E11" s="114"/>
      <c r="F11" s="76" t="b">
        <f t="shared" si="0"/>
        <v>0</v>
      </c>
      <c r="G11" s="343" t="b">
        <f t="shared" si="1"/>
        <v>0</v>
      </c>
      <c r="H11" s="344"/>
      <c r="I11" s="114"/>
      <c r="J11" s="68" t="b">
        <f t="shared" si="2"/>
        <v>0</v>
      </c>
      <c r="K11" s="73" t="b">
        <f t="shared" si="3"/>
        <v>0</v>
      </c>
      <c r="L11" s="69">
        <f t="shared" si="4"/>
        <v>0</v>
      </c>
      <c r="M11" s="77" t="str">
        <f t="shared" si="5"/>
        <v>_</v>
      </c>
      <c r="O11" s="129" t="s">
        <v>12</v>
      </c>
      <c r="P11" s="130" t="s">
        <v>22</v>
      </c>
      <c r="Q11" s="130" t="s">
        <v>23</v>
      </c>
    </row>
    <row r="12" spans="1:24" ht="79.150000000000006" customHeight="1" x14ac:dyDescent="0.25">
      <c r="A12" s="91" t="str">
        <f>'2 - Threat Classification'!A14</f>
        <v>R-03</v>
      </c>
      <c r="B12" s="139">
        <f>'2 - Threat Classification'!B14</f>
        <v>0</v>
      </c>
      <c r="C12" s="67">
        <f>'2 - Threat Classification'!F14</f>
        <v>0</v>
      </c>
      <c r="D12" s="75">
        <f>'2 - Threat Classification'!C14</f>
        <v>0</v>
      </c>
      <c r="E12" s="114"/>
      <c r="F12" s="76" t="b">
        <f t="shared" si="0"/>
        <v>0</v>
      </c>
      <c r="G12" s="343" t="b">
        <f t="shared" si="1"/>
        <v>0</v>
      </c>
      <c r="H12" s="344"/>
      <c r="I12" s="114"/>
      <c r="J12" s="68" t="b">
        <f t="shared" si="2"/>
        <v>0</v>
      </c>
      <c r="K12" s="73" t="b">
        <f t="shared" si="3"/>
        <v>0</v>
      </c>
      <c r="L12" s="69">
        <f t="shared" si="4"/>
        <v>0</v>
      </c>
      <c r="M12" s="77" t="str">
        <f t="shared" si="5"/>
        <v>_</v>
      </c>
      <c r="O12" s="42"/>
      <c r="P12" s="43"/>
      <c r="Q12" s="43"/>
    </row>
    <row r="13" spans="1:24" ht="79.150000000000006" customHeight="1" x14ac:dyDescent="0.25">
      <c r="A13" s="91" t="str">
        <f>'2 - Threat Classification'!A15</f>
        <v>R-04</v>
      </c>
      <c r="B13" s="139">
        <f>'2 - Threat Classification'!B15</f>
        <v>0</v>
      </c>
      <c r="C13" s="67">
        <f>'2 - Threat Classification'!F15</f>
        <v>0</v>
      </c>
      <c r="D13" s="75">
        <f>'2 - Threat Classification'!C15</f>
        <v>0</v>
      </c>
      <c r="E13" s="114"/>
      <c r="F13" s="76" t="b">
        <f t="shared" si="0"/>
        <v>0</v>
      </c>
      <c r="G13" s="343" t="b">
        <f t="shared" si="1"/>
        <v>0</v>
      </c>
      <c r="H13" s="344"/>
      <c r="I13" s="114"/>
      <c r="J13" s="68" t="b">
        <f t="shared" si="2"/>
        <v>0</v>
      </c>
      <c r="K13" s="73" t="b">
        <f t="shared" si="3"/>
        <v>0</v>
      </c>
      <c r="L13" s="69">
        <f t="shared" si="4"/>
        <v>0</v>
      </c>
      <c r="M13" s="77" t="str">
        <f t="shared" si="5"/>
        <v>_</v>
      </c>
      <c r="O13" s="42"/>
      <c r="P13" s="43"/>
      <c r="Q13" s="43"/>
    </row>
    <row r="14" spans="1:24" ht="79.150000000000006" customHeight="1" x14ac:dyDescent="0.25">
      <c r="A14" s="91" t="str">
        <f>'2 - Threat Classification'!A16</f>
        <v>R-05</v>
      </c>
      <c r="B14" s="139">
        <f>'2 - Threat Classification'!B16</f>
        <v>0</v>
      </c>
      <c r="C14" s="67">
        <f>'2 - Threat Classification'!F16</f>
        <v>0</v>
      </c>
      <c r="D14" s="75">
        <f>'2 - Threat Classification'!C16</f>
        <v>0</v>
      </c>
      <c r="E14" s="114"/>
      <c r="F14" s="76" t="b">
        <f t="shared" si="0"/>
        <v>0</v>
      </c>
      <c r="G14" s="343" t="b">
        <f t="shared" si="1"/>
        <v>0</v>
      </c>
      <c r="H14" s="344"/>
      <c r="I14" s="114"/>
      <c r="J14" s="68" t="b">
        <f t="shared" si="2"/>
        <v>0</v>
      </c>
      <c r="K14" s="73" t="b">
        <f t="shared" si="3"/>
        <v>0</v>
      </c>
      <c r="L14" s="69">
        <f t="shared" si="4"/>
        <v>0</v>
      </c>
      <c r="M14" s="77" t="str">
        <f t="shared" si="5"/>
        <v>_</v>
      </c>
      <c r="O14" s="42"/>
      <c r="P14" s="43"/>
      <c r="Q14" s="43"/>
    </row>
    <row r="15" spans="1:24" ht="79.150000000000006" customHeight="1" x14ac:dyDescent="0.25">
      <c r="A15" s="91" t="str">
        <f>'2 - Threat Classification'!A17</f>
        <v>R-06</v>
      </c>
      <c r="B15" s="139">
        <f>'2 - Threat Classification'!B17</f>
        <v>0</v>
      </c>
      <c r="C15" s="67">
        <f>'2 - Threat Classification'!F17</f>
        <v>0</v>
      </c>
      <c r="D15" s="75">
        <f>'2 - Threat Classification'!C17</f>
        <v>0</v>
      </c>
      <c r="E15" s="114"/>
      <c r="F15" s="76" t="b">
        <f t="shared" si="0"/>
        <v>0</v>
      </c>
      <c r="G15" s="343" t="b">
        <f t="shared" si="1"/>
        <v>0</v>
      </c>
      <c r="H15" s="344"/>
      <c r="I15" s="114"/>
      <c r="J15" s="68" t="b">
        <f t="shared" si="2"/>
        <v>0</v>
      </c>
      <c r="K15" s="73" t="b">
        <f t="shared" si="3"/>
        <v>0</v>
      </c>
      <c r="L15" s="69">
        <f t="shared" si="4"/>
        <v>0</v>
      </c>
      <c r="M15" s="77" t="str">
        <f t="shared" si="5"/>
        <v>_</v>
      </c>
      <c r="O15" s="42"/>
      <c r="P15" s="43"/>
      <c r="Q15" s="43"/>
    </row>
    <row r="16" spans="1:24" ht="79.150000000000006" customHeight="1" x14ac:dyDescent="0.25">
      <c r="A16" s="91" t="str">
        <f>'2 - Threat Classification'!A18</f>
        <v>R-07</v>
      </c>
      <c r="B16" s="139">
        <f>'2 - Threat Classification'!B18</f>
        <v>0</v>
      </c>
      <c r="C16" s="67">
        <f>'2 - Threat Classification'!F18</f>
        <v>0</v>
      </c>
      <c r="D16" s="75">
        <f>'2 - Threat Classification'!C18</f>
        <v>0</v>
      </c>
      <c r="E16" s="114"/>
      <c r="F16" s="76" t="b">
        <f t="shared" si="0"/>
        <v>0</v>
      </c>
      <c r="G16" s="343" t="b">
        <f t="shared" si="1"/>
        <v>0</v>
      </c>
      <c r="H16" s="344"/>
      <c r="I16" s="114"/>
      <c r="J16" s="68" t="b">
        <f t="shared" si="2"/>
        <v>0</v>
      </c>
      <c r="K16" s="73" t="b">
        <f t="shared" si="3"/>
        <v>0</v>
      </c>
      <c r="L16" s="69">
        <f t="shared" si="4"/>
        <v>0</v>
      </c>
      <c r="M16" s="77" t="str">
        <f t="shared" si="5"/>
        <v>_</v>
      </c>
      <c r="O16" s="42"/>
      <c r="P16" s="43"/>
      <c r="Q16" s="43"/>
    </row>
    <row r="17" spans="1:17" ht="79.150000000000006" customHeight="1" x14ac:dyDescent="0.25">
      <c r="A17" s="91" t="str">
        <f>'2 - Threat Classification'!A19</f>
        <v>R-08</v>
      </c>
      <c r="B17" s="139">
        <f>'2 - Threat Classification'!B19</f>
        <v>0</v>
      </c>
      <c r="C17" s="67">
        <f>'2 - Threat Classification'!F19</f>
        <v>0</v>
      </c>
      <c r="D17" s="75">
        <f>'2 - Threat Classification'!C19</f>
        <v>0</v>
      </c>
      <c r="E17" s="114"/>
      <c r="F17" s="76" t="b">
        <f t="shared" si="0"/>
        <v>0</v>
      </c>
      <c r="G17" s="343" t="b">
        <f t="shared" si="1"/>
        <v>0</v>
      </c>
      <c r="H17" s="344"/>
      <c r="I17" s="114"/>
      <c r="J17" s="68" t="b">
        <f t="shared" si="2"/>
        <v>0</v>
      </c>
      <c r="K17" s="73" t="b">
        <f t="shared" si="3"/>
        <v>0</v>
      </c>
      <c r="L17" s="69">
        <f t="shared" si="4"/>
        <v>0</v>
      </c>
      <c r="M17" s="77" t="str">
        <f t="shared" si="5"/>
        <v>_</v>
      </c>
      <c r="O17" s="42"/>
      <c r="P17" s="43"/>
      <c r="Q17" s="43"/>
    </row>
    <row r="18" spans="1:17" ht="79.150000000000006" customHeight="1" x14ac:dyDescent="0.25">
      <c r="A18" s="91" t="str">
        <f>'2 - Threat Classification'!A20</f>
        <v>R-09</v>
      </c>
      <c r="B18" s="139">
        <f>'2 - Threat Classification'!B20</f>
        <v>0</v>
      </c>
      <c r="C18" s="67">
        <f>'2 - Threat Classification'!F20</f>
        <v>0</v>
      </c>
      <c r="D18" s="75">
        <f>'2 - Threat Classification'!C20</f>
        <v>0</v>
      </c>
      <c r="E18" s="114"/>
      <c r="F18" s="76" t="b">
        <f t="shared" si="0"/>
        <v>0</v>
      </c>
      <c r="G18" s="343" t="b">
        <f t="shared" si="1"/>
        <v>0</v>
      </c>
      <c r="H18" s="344"/>
      <c r="I18" s="114"/>
      <c r="J18" s="68" t="b">
        <f t="shared" si="2"/>
        <v>0</v>
      </c>
      <c r="K18" s="73" t="b">
        <f t="shared" si="3"/>
        <v>0</v>
      </c>
      <c r="L18" s="69">
        <f t="shared" si="4"/>
        <v>0</v>
      </c>
      <c r="M18" s="77" t="str">
        <f t="shared" si="5"/>
        <v>_</v>
      </c>
      <c r="O18" s="42"/>
      <c r="P18" s="43"/>
      <c r="Q18" s="43"/>
    </row>
    <row r="19" spans="1:17" ht="79.150000000000006" customHeight="1" x14ac:dyDescent="0.25">
      <c r="A19" s="91" t="str">
        <f>'2 - Threat Classification'!A21</f>
        <v>R-10</v>
      </c>
      <c r="B19" s="139">
        <f>'2 - Threat Classification'!B21</f>
        <v>0</v>
      </c>
      <c r="C19" s="67">
        <f>'2 - Threat Classification'!F21</f>
        <v>0</v>
      </c>
      <c r="D19" s="75">
        <f>'2 - Threat Classification'!C21</f>
        <v>0</v>
      </c>
      <c r="E19" s="114"/>
      <c r="F19" s="76" t="b">
        <f t="shared" si="0"/>
        <v>0</v>
      </c>
      <c r="G19" s="343" t="b">
        <f t="shared" si="1"/>
        <v>0</v>
      </c>
      <c r="H19" s="344"/>
      <c r="I19" s="114"/>
      <c r="J19" s="68" t="b">
        <f t="shared" si="2"/>
        <v>0</v>
      </c>
      <c r="K19" s="73" t="b">
        <f t="shared" si="3"/>
        <v>0</v>
      </c>
      <c r="L19" s="69">
        <f t="shared" si="4"/>
        <v>0</v>
      </c>
      <c r="M19" s="77" t="str">
        <f t="shared" si="5"/>
        <v>_</v>
      </c>
      <c r="O19" s="42"/>
      <c r="P19" s="43"/>
      <c r="Q19" s="43"/>
    </row>
    <row r="20" spans="1:17" ht="79.150000000000006" customHeight="1" x14ac:dyDescent="0.25">
      <c r="A20" s="91" t="str">
        <f>'2 - Threat Classification'!A22</f>
        <v>R-11</v>
      </c>
      <c r="B20" s="139">
        <f>'2 - Threat Classification'!B22</f>
        <v>0</v>
      </c>
      <c r="C20" s="67">
        <f>'2 - Threat Classification'!F22</f>
        <v>0</v>
      </c>
      <c r="D20" s="75">
        <f>'2 - Threat Classification'!C22</f>
        <v>0</v>
      </c>
      <c r="E20" s="114"/>
      <c r="F20" s="76" t="b">
        <f t="shared" si="0"/>
        <v>0</v>
      </c>
      <c r="G20" s="343" t="b">
        <f t="shared" si="1"/>
        <v>0</v>
      </c>
      <c r="H20" s="344"/>
      <c r="I20" s="114"/>
      <c r="J20" s="68" t="b">
        <f t="shared" si="2"/>
        <v>0</v>
      </c>
      <c r="K20" s="73" t="b">
        <f t="shared" si="3"/>
        <v>0</v>
      </c>
      <c r="L20" s="69">
        <f t="shared" si="4"/>
        <v>0</v>
      </c>
      <c r="M20" s="77" t="str">
        <f t="shared" si="5"/>
        <v>_</v>
      </c>
      <c r="O20" s="42"/>
      <c r="P20" s="43"/>
      <c r="Q20" s="43"/>
    </row>
    <row r="21" spans="1:17" ht="79.150000000000006" customHeight="1" x14ac:dyDescent="0.25">
      <c r="A21" s="91" t="str">
        <f>'2 - Threat Classification'!A23</f>
        <v>R-12</v>
      </c>
      <c r="B21" s="139">
        <f>'2 - Threat Classification'!B23</f>
        <v>0</v>
      </c>
      <c r="C21" s="67">
        <f>'2 - Threat Classification'!F23</f>
        <v>0</v>
      </c>
      <c r="D21" s="75">
        <f>'2 - Threat Classification'!C23</f>
        <v>0</v>
      </c>
      <c r="E21" s="114"/>
      <c r="F21" s="76" t="b">
        <f t="shared" si="0"/>
        <v>0</v>
      </c>
      <c r="G21" s="343" t="b">
        <f t="shared" si="1"/>
        <v>0</v>
      </c>
      <c r="H21" s="344"/>
      <c r="I21" s="114"/>
      <c r="J21" s="68" t="b">
        <f t="shared" si="2"/>
        <v>0</v>
      </c>
      <c r="K21" s="73" t="b">
        <f t="shared" si="3"/>
        <v>0</v>
      </c>
      <c r="L21" s="69">
        <f t="shared" si="4"/>
        <v>0</v>
      </c>
      <c r="M21" s="77" t="str">
        <f t="shared" si="5"/>
        <v>_</v>
      </c>
      <c r="O21" s="42"/>
      <c r="P21" s="43"/>
      <c r="Q21" s="43"/>
    </row>
    <row r="22" spans="1:17" ht="79.150000000000006" customHeight="1" x14ac:dyDescent="0.25">
      <c r="A22" s="91" t="str">
        <f>'2 - Threat Classification'!A24</f>
        <v>R-13</v>
      </c>
      <c r="B22" s="139">
        <f>'2 - Threat Classification'!B24</f>
        <v>0</v>
      </c>
      <c r="C22" s="67">
        <f>'2 - Threat Classification'!F24</f>
        <v>0</v>
      </c>
      <c r="D22" s="75">
        <f>'2 - Threat Classification'!C24</f>
        <v>0</v>
      </c>
      <c r="E22" s="114"/>
      <c r="F22" s="76" t="b">
        <f t="shared" si="0"/>
        <v>0</v>
      </c>
      <c r="G22" s="343" t="b">
        <f t="shared" si="1"/>
        <v>0</v>
      </c>
      <c r="H22" s="344"/>
      <c r="I22" s="114"/>
      <c r="J22" s="68" t="b">
        <f t="shared" si="2"/>
        <v>0</v>
      </c>
      <c r="K22" s="73" t="b">
        <f t="shared" si="3"/>
        <v>0</v>
      </c>
      <c r="L22" s="69">
        <f t="shared" si="4"/>
        <v>0</v>
      </c>
      <c r="M22" s="77" t="str">
        <f t="shared" si="5"/>
        <v>_</v>
      </c>
      <c r="O22" s="42"/>
      <c r="P22" s="43"/>
      <c r="Q22" s="43"/>
    </row>
    <row r="23" spans="1:17" ht="79.150000000000006" customHeight="1" x14ac:dyDescent="0.25">
      <c r="A23" s="91" t="str">
        <f>'2 - Threat Classification'!A25</f>
        <v>R-14</v>
      </c>
      <c r="B23" s="139">
        <f>'2 - Threat Classification'!B25</f>
        <v>0</v>
      </c>
      <c r="C23" s="67">
        <f>'2 - Threat Classification'!F25</f>
        <v>0</v>
      </c>
      <c r="D23" s="75">
        <f>'2 - Threat Classification'!C25</f>
        <v>0</v>
      </c>
      <c r="E23" s="114"/>
      <c r="F23" s="76" t="b">
        <f t="shared" si="0"/>
        <v>0</v>
      </c>
      <c r="G23" s="343" t="b">
        <f t="shared" si="1"/>
        <v>0</v>
      </c>
      <c r="H23" s="344"/>
      <c r="I23" s="114"/>
      <c r="J23" s="68" t="b">
        <f t="shared" si="2"/>
        <v>0</v>
      </c>
      <c r="K23" s="73" t="b">
        <f t="shared" si="3"/>
        <v>0</v>
      </c>
      <c r="L23" s="69">
        <f t="shared" si="4"/>
        <v>0</v>
      </c>
      <c r="M23" s="77" t="str">
        <f t="shared" si="5"/>
        <v>_</v>
      </c>
      <c r="O23" s="42"/>
      <c r="P23" s="43"/>
      <c r="Q23" s="43"/>
    </row>
    <row r="24" spans="1:17" ht="79.150000000000006" customHeight="1" x14ac:dyDescent="0.25">
      <c r="A24" s="91" t="str">
        <f>'2 - Threat Classification'!A26</f>
        <v>R-15</v>
      </c>
      <c r="B24" s="139">
        <f>'2 - Threat Classification'!B26</f>
        <v>0</v>
      </c>
      <c r="C24" s="67">
        <f>'2 - Threat Classification'!F26</f>
        <v>0</v>
      </c>
      <c r="D24" s="75">
        <f>'2 - Threat Classification'!C26</f>
        <v>0</v>
      </c>
      <c r="E24" s="114"/>
      <c r="F24" s="76" t="b">
        <f t="shared" si="0"/>
        <v>0</v>
      </c>
      <c r="G24" s="343" t="b">
        <f t="shared" si="1"/>
        <v>0</v>
      </c>
      <c r="H24" s="344"/>
      <c r="I24" s="114"/>
      <c r="J24" s="68" t="b">
        <f t="shared" si="2"/>
        <v>0</v>
      </c>
      <c r="K24" s="73" t="b">
        <f t="shared" si="3"/>
        <v>0</v>
      </c>
      <c r="L24" s="69">
        <f t="shared" si="4"/>
        <v>0</v>
      </c>
      <c r="M24" s="77" t="str">
        <f t="shared" si="5"/>
        <v>_</v>
      </c>
      <c r="O24" s="42"/>
      <c r="P24" s="43"/>
      <c r="Q24" s="43"/>
    </row>
    <row r="25" spans="1:17" ht="79.150000000000006" customHeight="1" x14ac:dyDescent="0.25">
      <c r="A25" s="91" t="str">
        <f>'2 - Threat Classification'!A27</f>
        <v>R-16</v>
      </c>
      <c r="B25" s="139">
        <f>'2 - Threat Classification'!B27</f>
        <v>0</v>
      </c>
      <c r="C25" s="67">
        <f>'2 - Threat Classification'!F27</f>
        <v>0</v>
      </c>
      <c r="D25" s="75">
        <f>'2 - Threat Classification'!C27</f>
        <v>0</v>
      </c>
      <c r="E25" s="114"/>
      <c r="F25" s="76" t="b">
        <f t="shared" si="0"/>
        <v>0</v>
      </c>
      <c r="G25" s="343" t="b">
        <f t="shared" si="1"/>
        <v>0</v>
      </c>
      <c r="H25" s="344"/>
      <c r="I25" s="114"/>
      <c r="J25" s="68" t="b">
        <f t="shared" si="2"/>
        <v>0</v>
      </c>
      <c r="K25" s="73" t="b">
        <f t="shared" si="3"/>
        <v>0</v>
      </c>
      <c r="L25" s="69">
        <f t="shared" si="4"/>
        <v>0</v>
      </c>
      <c r="M25" s="77" t="str">
        <f t="shared" si="5"/>
        <v>_</v>
      </c>
      <c r="O25" s="42"/>
      <c r="P25" s="43"/>
      <c r="Q25" s="43"/>
    </row>
    <row r="26" spans="1:17" ht="79.150000000000006" customHeight="1" x14ac:dyDescent="0.25">
      <c r="A26" s="91" t="str">
        <f>'2 - Threat Classification'!A28</f>
        <v>R-17</v>
      </c>
      <c r="B26" s="139">
        <f>'2 - Threat Classification'!B28</f>
        <v>0</v>
      </c>
      <c r="C26" s="67">
        <f>'2 - Threat Classification'!F28</f>
        <v>0</v>
      </c>
      <c r="D26" s="75">
        <f>'2 - Threat Classification'!C28</f>
        <v>0</v>
      </c>
      <c r="E26" s="114"/>
      <c r="F26" s="76" t="b">
        <f t="shared" si="0"/>
        <v>0</v>
      </c>
      <c r="G26" s="343" t="b">
        <f t="shared" si="1"/>
        <v>0</v>
      </c>
      <c r="H26" s="344"/>
      <c r="I26" s="114"/>
      <c r="J26" s="68" t="b">
        <f t="shared" si="2"/>
        <v>0</v>
      </c>
      <c r="K26" s="73" t="b">
        <f t="shared" si="3"/>
        <v>0</v>
      </c>
      <c r="L26" s="69">
        <f t="shared" si="4"/>
        <v>0</v>
      </c>
      <c r="M26" s="77" t="str">
        <f t="shared" si="5"/>
        <v>_</v>
      </c>
      <c r="O26" s="42"/>
      <c r="P26" s="43"/>
      <c r="Q26" s="43"/>
    </row>
    <row r="27" spans="1:17" ht="79.150000000000006" customHeight="1" x14ac:dyDescent="0.25">
      <c r="A27" s="91" t="str">
        <f>'2 - Threat Classification'!A29</f>
        <v>R-18</v>
      </c>
      <c r="B27" s="139">
        <f>'2 - Threat Classification'!B29</f>
        <v>0</v>
      </c>
      <c r="C27" s="67">
        <f>'2 - Threat Classification'!F29</f>
        <v>0</v>
      </c>
      <c r="D27" s="75">
        <f>'2 - Threat Classification'!C29</f>
        <v>0</v>
      </c>
      <c r="E27" s="114"/>
      <c r="F27" s="76" t="b">
        <f t="shared" si="0"/>
        <v>0</v>
      </c>
      <c r="G27" s="343" t="b">
        <f t="shared" si="1"/>
        <v>0</v>
      </c>
      <c r="H27" s="344"/>
      <c r="I27" s="114"/>
      <c r="J27" s="68" t="b">
        <f t="shared" si="2"/>
        <v>0</v>
      </c>
      <c r="K27" s="73" t="b">
        <f t="shared" si="3"/>
        <v>0</v>
      </c>
      <c r="L27" s="69">
        <f t="shared" si="4"/>
        <v>0</v>
      </c>
      <c r="M27" s="77" t="str">
        <f t="shared" si="5"/>
        <v>_</v>
      </c>
      <c r="O27" s="42"/>
      <c r="P27" s="43"/>
      <c r="Q27" s="43"/>
    </row>
    <row r="28" spans="1:17" ht="79.150000000000006" customHeight="1" x14ac:dyDescent="0.25">
      <c r="A28" s="91" t="str">
        <f>'2 - Threat Classification'!A30</f>
        <v>R-19</v>
      </c>
      <c r="B28" s="139">
        <f>'2 - Threat Classification'!B30</f>
        <v>0</v>
      </c>
      <c r="C28" s="67">
        <f>'2 - Threat Classification'!F30</f>
        <v>0</v>
      </c>
      <c r="D28" s="75">
        <f>'2 - Threat Classification'!C30</f>
        <v>0</v>
      </c>
      <c r="E28" s="114"/>
      <c r="F28" s="76" t="b">
        <f t="shared" si="0"/>
        <v>0</v>
      </c>
      <c r="G28" s="343" t="b">
        <f t="shared" si="1"/>
        <v>0</v>
      </c>
      <c r="H28" s="344"/>
      <c r="I28" s="114"/>
      <c r="J28" s="68" t="b">
        <f t="shared" si="2"/>
        <v>0</v>
      </c>
      <c r="K28" s="73" t="b">
        <f t="shared" si="3"/>
        <v>0</v>
      </c>
      <c r="L28" s="69">
        <f t="shared" si="4"/>
        <v>0</v>
      </c>
      <c r="M28" s="77" t="str">
        <f t="shared" si="5"/>
        <v>_</v>
      </c>
      <c r="O28" s="42"/>
      <c r="P28" s="43"/>
      <c r="Q28" s="43"/>
    </row>
    <row r="29" spans="1:17" ht="79.150000000000006" customHeight="1" x14ac:dyDescent="0.25">
      <c r="A29" s="91" t="str">
        <f>'2 - Threat Classification'!A31</f>
        <v>R-20</v>
      </c>
      <c r="B29" s="139">
        <f>'2 - Threat Classification'!B31</f>
        <v>0</v>
      </c>
      <c r="C29" s="67">
        <f>'2 - Threat Classification'!F31</f>
        <v>0</v>
      </c>
      <c r="D29" s="75">
        <f>'2 - Threat Classification'!C31</f>
        <v>0</v>
      </c>
      <c r="E29" s="114"/>
      <c r="F29" s="76" t="b">
        <f t="shared" si="0"/>
        <v>0</v>
      </c>
      <c r="G29" s="343" t="b">
        <f t="shared" si="1"/>
        <v>0</v>
      </c>
      <c r="H29" s="344"/>
      <c r="I29" s="114"/>
      <c r="J29" s="68" t="b">
        <f t="shared" si="2"/>
        <v>0</v>
      </c>
      <c r="K29" s="73" t="b">
        <f t="shared" si="3"/>
        <v>0</v>
      </c>
      <c r="L29" s="69">
        <f t="shared" si="4"/>
        <v>0</v>
      </c>
      <c r="M29" s="77" t="str">
        <f t="shared" si="5"/>
        <v>_</v>
      </c>
      <c r="O29" s="42"/>
      <c r="P29" s="43"/>
      <c r="Q29" s="43"/>
    </row>
    <row r="30" spans="1:17" ht="79.150000000000006" customHeight="1" x14ac:dyDescent="0.25">
      <c r="A30" s="91" t="str">
        <f>'2 - Threat Classification'!A32</f>
        <v>R-21</v>
      </c>
      <c r="B30" s="139">
        <f>'2 - Threat Classification'!B32</f>
        <v>0</v>
      </c>
      <c r="C30" s="67">
        <f>'2 - Threat Classification'!F32</f>
        <v>0</v>
      </c>
      <c r="D30" s="75">
        <f>'2 - Threat Classification'!C32</f>
        <v>0</v>
      </c>
      <c r="E30" s="114"/>
      <c r="F30" s="76" t="b">
        <f t="shared" si="0"/>
        <v>0</v>
      </c>
      <c r="G30" s="343" t="b">
        <f t="shared" si="1"/>
        <v>0</v>
      </c>
      <c r="H30" s="344"/>
      <c r="I30" s="114"/>
      <c r="J30" s="68" t="b">
        <f t="shared" si="2"/>
        <v>0</v>
      </c>
      <c r="K30" s="73" t="b">
        <f t="shared" si="3"/>
        <v>0</v>
      </c>
      <c r="L30" s="69">
        <f t="shared" si="4"/>
        <v>0</v>
      </c>
      <c r="M30" s="77" t="str">
        <f t="shared" si="5"/>
        <v>_</v>
      </c>
      <c r="O30" s="42"/>
      <c r="P30" s="43"/>
      <c r="Q30" s="43"/>
    </row>
    <row r="31" spans="1:17" ht="79.150000000000006" customHeight="1" x14ac:dyDescent="0.25">
      <c r="A31" s="91" t="str">
        <f>'2 - Threat Classification'!A33</f>
        <v>R-22</v>
      </c>
      <c r="B31" s="139">
        <f>'2 - Threat Classification'!B33</f>
        <v>0</v>
      </c>
      <c r="C31" s="67">
        <f>'2 - Threat Classification'!F33</f>
        <v>0</v>
      </c>
      <c r="D31" s="75">
        <f>'2 - Threat Classification'!C33</f>
        <v>0</v>
      </c>
      <c r="E31" s="114"/>
      <c r="F31" s="76" t="b">
        <f t="shared" si="0"/>
        <v>0</v>
      </c>
      <c r="G31" s="343" t="b">
        <f t="shared" si="1"/>
        <v>0</v>
      </c>
      <c r="H31" s="344"/>
      <c r="I31" s="114"/>
      <c r="J31" s="68" t="b">
        <f t="shared" si="2"/>
        <v>0</v>
      </c>
      <c r="K31" s="73" t="b">
        <f t="shared" si="3"/>
        <v>0</v>
      </c>
      <c r="L31" s="69">
        <f t="shared" si="4"/>
        <v>0</v>
      </c>
      <c r="M31" s="77" t="str">
        <f t="shared" si="5"/>
        <v>_</v>
      </c>
      <c r="O31" s="42"/>
      <c r="P31" s="43"/>
      <c r="Q31" s="43"/>
    </row>
    <row r="32" spans="1:17" ht="79.150000000000006" customHeight="1" x14ac:dyDescent="0.25">
      <c r="A32" s="91" t="str">
        <f>'2 - Threat Classification'!A34</f>
        <v>R-23</v>
      </c>
      <c r="B32" s="139">
        <f>'2 - Threat Classification'!B34</f>
        <v>0</v>
      </c>
      <c r="C32" s="67">
        <f>'2 - Threat Classification'!F34</f>
        <v>0</v>
      </c>
      <c r="D32" s="75">
        <f>'2 - Threat Classification'!C34</f>
        <v>0</v>
      </c>
      <c r="E32" s="114"/>
      <c r="F32" s="76" t="b">
        <f t="shared" si="0"/>
        <v>0</v>
      </c>
      <c r="G32" s="343" t="b">
        <f t="shared" si="1"/>
        <v>0</v>
      </c>
      <c r="H32" s="344"/>
      <c r="I32" s="114"/>
      <c r="J32" s="68" t="b">
        <f t="shared" si="2"/>
        <v>0</v>
      </c>
      <c r="K32" s="73" t="b">
        <f t="shared" si="3"/>
        <v>0</v>
      </c>
      <c r="L32" s="69">
        <f t="shared" si="4"/>
        <v>0</v>
      </c>
      <c r="M32" s="77" t="str">
        <f t="shared" si="5"/>
        <v>_</v>
      </c>
      <c r="O32" s="42"/>
      <c r="P32" s="43"/>
      <c r="Q32" s="43"/>
    </row>
    <row r="33" spans="1:17" ht="79.150000000000006" customHeight="1" x14ac:dyDescent="0.25">
      <c r="A33" s="91" t="str">
        <f>'2 - Threat Classification'!A35</f>
        <v>R-24</v>
      </c>
      <c r="B33" s="139">
        <f>'2 - Threat Classification'!B35</f>
        <v>0</v>
      </c>
      <c r="C33" s="67">
        <f>'2 - Threat Classification'!F35</f>
        <v>0</v>
      </c>
      <c r="D33" s="75">
        <f>'2 - Threat Classification'!C35</f>
        <v>0</v>
      </c>
      <c r="E33" s="114"/>
      <c r="F33" s="76" t="b">
        <f t="shared" si="0"/>
        <v>0</v>
      </c>
      <c r="G33" s="343" t="b">
        <f t="shared" si="1"/>
        <v>0</v>
      </c>
      <c r="H33" s="344"/>
      <c r="I33" s="114"/>
      <c r="J33" s="68" t="b">
        <f t="shared" si="2"/>
        <v>0</v>
      </c>
      <c r="K33" s="73" t="b">
        <f t="shared" si="3"/>
        <v>0</v>
      </c>
      <c r="L33" s="69">
        <f t="shared" si="4"/>
        <v>0</v>
      </c>
      <c r="M33" s="77" t="str">
        <f t="shared" si="5"/>
        <v>_</v>
      </c>
      <c r="O33" s="42"/>
      <c r="P33" s="43"/>
      <c r="Q33" s="43"/>
    </row>
    <row r="34" spans="1:17" ht="79.150000000000006" customHeight="1" x14ac:dyDescent="0.25">
      <c r="A34" s="91" t="str">
        <f>'2 - Threat Classification'!A36</f>
        <v>R-25</v>
      </c>
      <c r="B34" s="139">
        <f>'2 - Threat Classification'!B36</f>
        <v>0</v>
      </c>
      <c r="C34" s="67">
        <f>'2 - Threat Classification'!F36</f>
        <v>0</v>
      </c>
      <c r="D34" s="75">
        <f>'2 - Threat Classification'!C36</f>
        <v>0</v>
      </c>
      <c r="E34" s="114"/>
      <c r="F34" s="76" t="b">
        <f t="shared" si="0"/>
        <v>0</v>
      </c>
      <c r="G34" s="343" t="b">
        <f t="shared" si="1"/>
        <v>0</v>
      </c>
      <c r="H34" s="344"/>
      <c r="I34" s="114"/>
      <c r="J34" s="68" t="b">
        <f t="shared" si="2"/>
        <v>0</v>
      </c>
      <c r="K34" s="73" t="b">
        <f t="shared" si="3"/>
        <v>0</v>
      </c>
      <c r="L34" s="69">
        <f t="shared" si="4"/>
        <v>0</v>
      </c>
      <c r="M34" s="77" t="str">
        <f t="shared" si="5"/>
        <v>_</v>
      </c>
      <c r="O34" s="42"/>
      <c r="P34" s="43"/>
      <c r="Q34" s="43"/>
    </row>
    <row r="35" spans="1:17" ht="79.150000000000006" customHeight="1" x14ac:dyDescent="0.25">
      <c r="A35" s="91" t="str">
        <f>'2 - Threat Classification'!A37</f>
        <v>R-26</v>
      </c>
      <c r="B35" s="139">
        <f>'2 - Threat Classification'!B37</f>
        <v>0</v>
      </c>
      <c r="C35" s="67">
        <f>'2 - Threat Classification'!F37</f>
        <v>0</v>
      </c>
      <c r="D35" s="75">
        <f>'2 - Threat Classification'!C37</f>
        <v>0</v>
      </c>
      <c r="E35" s="114"/>
      <c r="F35" s="76" t="b">
        <f t="shared" si="0"/>
        <v>0</v>
      </c>
      <c r="G35" s="343" t="b">
        <f t="shared" si="1"/>
        <v>0</v>
      </c>
      <c r="H35" s="344"/>
      <c r="I35" s="114"/>
      <c r="J35" s="68" t="b">
        <f t="shared" si="2"/>
        <v>0</v>
      </c>
      <c r="K35" s="73" t="b">
        <f t="shared" si="3"/>
        <v>0</v>
      </c>
      <c r="L35" s="69">
        <f t="shared" si="4"/>
        <v>0</v>
      </c>
      <c r="M35" s="77" t="str">
        <f t="shared" si="5"/>
        <v>_</v>
      </c>
      <c r="O35" s="42"/>
      <c r="P35" s="43"/>
      <c r="Q35" s="43"/>
    </row>
    <row r="36" spans="1:17" ht="79.150000000000006" customHeight="1" x14ac:dyDescent="0.25">
      <c r="A36" s="91" t="str">
        <f>'2 - Threat Classification'!A38</f>
        <v>R-27</v>
      </c>
      <c r="B36" s="139">
        <f>'2 - Threat Classification'!B38</f>
        <v>0</v>
      </c>
      <c r="C36" s="67">
        <f>'2 - Threat Classification'!F38</f>
        <v>0</v>
      </c>
      <c r="D36" s="75">
        <f>'2 - Threat Classification'!C38</f>
        <v>0</v>
      </c>
      <c r="E36" s="114"/>
      <c r="F36" s="76" t="b">
        <f t="shared" si="0"/>
        <v>0</v>
      </c>
      <c r="G36" s="343" t="b">
        <f t="shared" si="1"/>
        <v>0</v>
      </c>
      <c r="H36" s="344"/>
      <c r="I36" s="114"/>
      <c r="J36" s="68" t="b">
        <f t="shared" si="2"/>
        <v>0</v>
      </c>
      <c r="K36" s="73" t="b">
        <f t="shared" si="3"/>
        <v>0</v>
      </c>
      <c r="L36" s="69">
        <f t="shared" si="4"/>
        <v>0</v>
      </c>
      <c r="M36" s="77" t="str">
        <f t="shared" si="5"/>
        <v>_</v>
      </c>
      <c r="O36" s="42"/>
      <c r="P36" s="43"/>
      <c r="Q36" s="43"/>
    </row>
    <row r="37" spans="1:17" ht="79.150000000000006" customHeight="1" x14ac:dyDescent="0.25">
      <c r="A37" s="91" t="str">
        <f>'2 - Threat Classification'!A39</f>
        <v>R-28</v>
      </c>
      <c r="B37" s="139">
        <f>'2 - Threat Classification'!B39</f>
        <v>0</v>
      </c>
      <c r="C37" s="67">
        <f>'2 - Threat Classification'!F39</f>
        <v>0</v>
      </c>
      <c r="D37" s="75">
        <f>'2 - Threat Classification'!C39</f>
        <v>0</v>
      </c>
      <c r="E37" s="114"/>
      <c r="F37" s="76" t="b">
        <f t="shared" ref="F37:F39" si="6">IF(E37="Very High","10", IF(E37="High","8", IF(E37="Mod", "5", IF(E37="Low", 2, IF(E37="Very Low","1")))))</f>
        <v>0</v>
      </c>
      <c r="G37" s="343" t="b">
        <f t="shared" ref="G37:G39" si="7">IF(E37="Very High"," ALMOST CERTAIN to be initiated; or to occur.", IF(E37="High"," HIGHLY LIKELY to be initiated; or to occur.", IF(E37="Mod", " SOMEWHAT LIKELY to be initiated; or to occur. ", IF(E37="Low", " UNLIKELY to be initiated; or to occur.", IF(E37="Very Low"," HIGHLY UNLIKELY to be initiated; or to occur.")))))</f>
        <v>0</v>
      </c>
      <c r="H37" s="344"/>
      <c r="I37" s="114"/>
      <c r="J37" s="68" t="b">
        <f t="shared" ref="J37:J39" si="8">IF(I37="Very High","10", IF(I37="High","8", IF(I37="Mod", "5", IF(I37="Low", 2, IF(I37="Very Low","1")))))</f>
        <v>0</v>
      </c>
      <c r="K37" s="73" t="b">
        <f t="shared" ref="K37:K39" si="9">IF(I37="Very High","ALMOST CERTAIN to succeed if the threat event is initiated or occurs.", IF(I37="High","HIGHLY LIKELY to succeed if the threat event is initiated or occurs.", IF(I37="Mod", "SOMEWHAT LIKELY to succeed if the threat event is initiated or occurs.", IF(I37="Low", "UNLIKELY to succeed if the threat event is initiated or occurs.", IF(I37="Very Low","HIGHLY UNLIKELY to succeed if the threat event is initiated or occurs.")))))</f>
        <v>0</v>
      </c>
      <c r="L37" s="69">
        <f t="shared" ref="L37:L39" si="10">SQRT(F37*J37)</f>
        <v>0</v>
      </c>
      <c r="M37" s="77" t="str">
        <f t="shared" ref="M37:M39" si="11">IF(L37&lt;=$Q$10,$Q$11,IF(L37&lt;=$P$10,$O$10,IF(L37&lt;=$P$9,$O$9,IF(L37&lt;=$P$8,$O$8,IF(L37&lt;=$P$7,$O$7,IF(L37&lt;=$P$6,$O$6))))))</f>
        <v>_</v>
      </c>
      <c r="O37" s="42"/>
      <c r="P37" s="43"/>
      <c r="Q37" s="43"/>
    </row>
    <row r="38" spans="1:17" ht="79.150000000000006" customHeight="1" x14ac:dyDescent="0.25">
      <c r="A38" s="91" t="str">
        <f>'2 - Threat Classification'!A40</f>
        <v>R-29</v>
      </c>
      <c r="B38" s="139">
        <f>'2 - Threat Classification'!B40</f>
        <v>0</v>
      </c>
      <c r="C38" s="67">
        <f>'2 - Threat Classification'!F40</f>
        <v>0</v>
      </c>
      <c r="D38" s="75">
        <f>'2 - Threat Classification'!C40</f>
        <v>0</v>
      </c>
      <c r="E38" s="114"/>
      <c r="F38" s="76" t="b">
        <f t="shared" si="6"/>
        <v>0</v>
      </c>
      <c r="G38" s="343" t="b">
        <f t="shared" si="7"/>
        <v>0</v>
      </c>
      <c r="H38" s="344"/>
      <c r="I38" s="114"/>
      <c r="J38" s="68" t="b">
        <f t="shared" si="8"/>
        <v>0</v>
      </c>
      <c r="K38" s="73" t="b">
        <f t="shared" si="9"/>
        <v>0</v>
      </c>
      <c r="L38" s="69">
        <f t="shared" si="10"/>
        <v>0</v>
      </c>
      <c r="M38" s="77" t="str">
        <f t="shared" si="11"/>
        <v>_</v>
      </c>
      <c r="O38" s="42"/>
      <c r="P38" s="43"/>
      <c r="Q38" s="43"/>
    </row>
    <row r="39" spans="1:17" ht="79.150000000000006" customHeight="1" x14ac:dyDescent="0.25">
      <c r="A39" s="91" t="str">
        <f>'2 - Threat Classification'!A41</f>
        <v>R-30</v>
      </c>
      <c r="B39" s="139">
        <f>'2 - Threat Classification'!B41</f>
        <v>0</v>
      </c>
      <c r="C39" s="67">
        <f>'2 - Threat Classification'!F41</f>
        <v>0</v>
      </c>
      <c r="D39" s="75">
        <f>'2 - Threat Classification'!C41</f>
        <v>0</v>
      </c>
      <c r="E39" s="114"/>
      <c r="F39" s="76" t="b">
        <f t="shared" si="6"/>
        <v>0</v>
      </c>
      <c r="G39" s="343" t="b">
        <f t="shared" si="7"/>
        <v>0</v>
      </c>
      <c r="H39" s="344"/>
      <c r="I39" s="114"/>
      <c r="J39" s="68" t="b">
        <f t="shared" si="8"/>
        <v>0</v>
      </c>
      <c r="K39" s="73" t="b">
        <f t="shared" si="9"/>
        <v>0</v>
      </c>
      <c r="L39" s="69">
        <f t="shared" si="10"/>
        <v>0</v>
      </c>
      <c r="M39" s="77" t="str">
        <f t="shared" si="11"/>
        <v>_</v>
      </c>
      <c r="O39" s="42"/>
      <c r="P39" s="43"/>
      <c r="Q39" s="43"/>
    </row>
  </sheetData>
  <sheetProtection algorithmName="SHA-512" hashValue="beYu/7krGvAVcOP6UdRuD9ikroGQmEnuusBxk/gAPIX2ufA6r/plvOv8YB2rwBaTU00V/s+HruBq7Yl6Lz+eGA==" saltValue="oOwjR/nLda4+UNL8PhgGhg==" spinCount="100000" sheet="1" objects="1" scenarios="1" formatRows="0" insertRows="0"/>
  <mergeCells count="49">
    <mergeCell ref="G37:H37"/>
    <mergeCell ref="G38:H38"/>
    <mergeCell ref="G39:H39"/>
    <mergeCell ref="A1:M1"/>
    <mergeCell ref="A3:A9"/>
    <mergeCell ref="B3:B9"/>
    <mergeCell ref="C3:C9"/>
    <mergeCell ref="D3:D9"/>
    <mergeCell ref="I3:K3"/>
    <mergeCell ref="E2:H2"/>
    <mergeCell ref="E3:H3"/>
    <mergeCell ref="G10:H10"/>
    <mergeCell ref="G11:H11"/>
    <mergeCell ref="G12:H12"/>
    <mergeCell ref="G13:H13"/>
    <mergeCell ref="G14:H14"/>
    <mergeCell ref="O4:Q4"/>
    <mergeCell ref="I2:K2"/>
    <mergeCell ref="L2:M2"/>
    <mergeCell ref="O2:Q2"/>
    <mergeCell ref="L3:M8"/>
    <mergeCell ref="G15:H15"/>
    <mergeCell ref="G16:H16"/>
    <mergeCell ref="G17:H17"/>
    <mergeCell ref="G18:H18"/>
    <mergeCell ref="G19:H19"/>
    <mergeCell ref="G28:H28"/>
    <mergeCell ref="G29:H29"/>
    <mergeCell ref="G20:H20"/>
    <mergeCell ref="G21:H21"/>
    <mergeCell ref="G22:H22"/>
    <mergeCell ref="G23:H23"/>
    <mergeCell ref="G24:H24"/>
    <mergeCell ref="G35:H35"/>
    <mergeCell ref="G36:H36"/>
    <mergeCell ref="R4:X4"/>
    <mergeCell ref="S5:X5"/>
    <mergeCell ref="S6:X6"/>
    <mergeCell ref="S7:X7"/>
    <mergeCell ref="S8:X8"/>
    <mergeCell ref="S9:X9"/>
    <mergeCell ref="G30:H30"/>
    <mergeCell ref="G31:H31"/>
    <mergeCell ref="G32:H32"/>
    <mergeCell ref="G33:H33"/>
    <mergeCell ref="G34:H34"/>
    <mergeCell ref="G25:H25"/>
    <mergeCell ref="G26:H26"/>
    <mergeCell ref="G27:H27"/>
  </mergeCells>
  <conditionalFormatting sqref="M10:M39">
    <cfRule type="cellIs" dxfId="58" priority="11" operator="equal">
      <formula>"high"</formula>
    </cfRule>
    <cfRule type="cellIs" dxfId="57" priority="21" operator="equal">
      <formula>"very low"</formula>
    </cfRule>
    <cfRule type="cellIs" dxfId="56" priority="22" operator="equal">
      <formula>"low"</formula>
    </cfRule>
    <cfRule type="cellIs" dxfId="55" priority="27" operator="equal">
      <formula>"MOD"</formula>
    </cfRule>
    <cfRule type="cellIs" dxfId="54" priority="29" operator="equal">
      <formula>"Very High"</formula>
    </cfRule>
  </conditionalFormatting>
  <conditionalFormatting sqref="J10:K39">
    <cfRule type="containsText" dxfId="53" priority="5" operator="containsText" text="FALSE">
      <formula>NOT(ISERROR(SEARCH("FALSE",J10)))</formula>
    </cfRule>
  </conditionalFormatting>
  <conditionalFormatting sqref="F10:H39">
    <cfRule type="containsText" dxfId="52" priority="4" operator="containsText" text="FALSE">
      <formula>NOT(ISERROR(SEARCH("FALSE",F10)))</formula>
    </cfRule>
  </conditionalFormatting>
  <conditionalFormatting sqref="B10:D39">
    <cfRule type="cellIs" dxfId="51" priority="3" operator="equal">
      <formula>0</formula>
    </cfRule>
  </conditionalFormatting>
  <conditionalFormatting sqref="C10:C39">
    <cfRule type="cellIs" dxfId="50" priority="2" operator="equal">
      <formula>0</formula>
    </cfRule>
  </conditionalFormatting>
  <conditionalFormatting sqref="S5:X9">
    <cfRule type="cellIs" dxfId="49" priority="1" operator="equal">
      <formula>0</formula>
    </cfRule>
  </conditionalFormatting>
  <pageMargins left="0.7" right="0.7" top="0.75" bottom="0.75" header="0.3" footer="0.3"/>
  <pageSetup scale="63" fitToHeight="0" orientation="landscape" r:id="rId1"/>
  <headerFooter>
    <oddFooter>&amp;C&amp;"Arial,Bold"&amp;10Pursuant to §149.433 of the Ohio Revised Code, this document is exempt from public disclosure.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 Data'!$I$4:$I$8</xm:f>
          </x14:formula1>
          <xm:sqref>I10:I39 E10:E39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T39"/>
  <sheetViews>
    <sheetView zoomScaleNormal="100" workbookViewId="0">
      <pane xSplit="4" ySplit="2" topLeftCell="E3" activePane="bottomRight" state="frozen"/>
      <selection pane="topRight" activeCell="E1" sqref="E1"/>
      <selection pane="bottomLeft" activeCell="A3" sqref="A3"/>
      <selection pane="bottomRight" activeCell="G15" sqref="G15"/>
    </sheetView>
  </sheetViews>
  <sheetFormatPr defaultRowHeight="15" x14ac:dyDescent="0.25"/>
  <cols>
    <col min="1" max="1" width="5.5703125" customWidth="1"/>
    <col min="2" max="2" width="16.5703125" style="243" customWidth="1"/>
    <col min="3" max="3" width="14" style="243" customWidth="1"/>
    <col min="4" max="4" width="26.85546875" style="243" customWidth="1"/>
    <col min="5" max="5" width="15.28515625" customWidth="1"/>
    <col min="6" max="6" width="38.7109375" customWidth="1"/>
    <col min="7" max="7" width="14.7109375" customWidth="1"/>
    <col min="8" max="8" width="11" customWidth="1"/>
    <col min="9" max="9" width="38.7109375" customWidth="1"/>
  </cols>
  <sheetData>
    <row r="1" spans="1:20" ht="25.9" customHeight="1" thickBot="1" x14ac:dyDescent="0.3">
      <c r="A1" s="358" t="s">
        <v>322</v>
      </c>
      <c r="B1" s="358"/>
      <c r="C1" s="358"/>
      <c r="D1" s="358"/>
      <c r="E1" s="358"/>
      <c r="F1" s="358"/>
      <c r="G1" s="358"/>
      <c r="H1" s="358"/>
      <c r="I1" s="359"/>
    </row>
    <row r="2" spans="1:20" ht="46.15" customHeight="1" thickBot="1" x14ac:dyDescent="0.3">
      <c r="A2" s="202" t="s">
        <v>327</v>
      </c>
      <c r="B2" s="203" t="s">
        <v>470</v>
      </c>
      <c r="C2" s="204" t="s">
        <v>235</v>
      </c>
      <c r="D2" s="201" t="s">
        <v>24</v>
      </c>
      <c r="E2" s="371" t="s">
        <v>258</v>
      </c>
      <c r="F2" s="371"/>
      <c r="G2" s="372" t="s">
        <v>468</v>
      </c>
      <c r="H2" s="372"/>
      <c r="I2" s="373"/>
      <c r="J2" s="65"/>
      <c r="K2" s="350" t="s">
        <v>255</v>
      </c>
      <c r="L2" s="351"/>
      <c r="M2" s="352"/>
    </row>
    <row r="3" spans="1:20" ht="38.450000000000003" customHeight="1" thickBot="1" x14ac:dyDescent="0.4">
      <c r="A3" s="329"/>
      <c r="B3" s="317" t="s">
        <v>259</v>
      </c>
      <c r="C3" s="317" t="s">
        <v>259</v>
      </c>
      <c r="D3" s="316" t="s">
        <v>259</v>
      </c>
      <c r="E3" s="150" t="s">
        <v>260</v>
      </c>
      <c r="F3" s="150" t="s">
        <v>6</v>
      </c>
      <c r="G3" s="148" t="s">
        <v>16</v>
      </c>
      <c r="H3" s="148" t="s">
        <v>17</v>
      </c>
      <c r="I3" s="149" t="s">
        <v>6</v>
      </c>
      <c r="J3" s="45"/>
      <c r="K3" s="376" t="s">
        <v>261</v>
      </c>
      <c r="L3" s="286"/>
      <c r="M3" s="286"/>
      <c r="N3" s="303" t="s">
        <v>486</v>
      </c>
      <c r="O3" s="304"/>
      <c r="P3" s="304"/>
      <c r="Q3" s="304"/>
      <c r="R3" s="304"/>
      <c r="S3" s="304"/>
      <c r="T3" s="305"/>
    </row>
    <row r="4" spans="1:20" ht="66" customHeight="1" x14ac:dyDescent="0.25">
      <c r="A4" s="329"/>
      <c r="B4" s="317"/>
      <c r="C4" s="317"/>
      <c r="D4" s="316"/>
      <c r="E4" s="377" t="s">
        <v>262</v>
      </c>
      <c r="F4" s="378" t="s">
        <v>263</v>
      </c>
      <c r="G4" s="205" t="s">
        <v>388</v>
      </c>
      <c r="H4" s="205">
        <v>10</v>
      </c>
      <c r="I4" s="206" t="s">
        <v>394</v>
      </c>
      <c r="J4" s="45"/>
      <c r="K4" s="106"/>
      <c r="L4" s="105"/>
      <c r="M4" s="105"/>
      <c r="N4" s="194">
        <v>1</v>
      </c>
      <c r="O4" s="301">
        <f>'1 - Controls - SME Input'!D11</f>
        <v>0</v>
      </c>
      <c r="P4" s="301"/>
      <c r="Q4" s="301"/>
      <c r="R4" s="301"/>
      <c r="S4" s="301"/>
      <c r="T4" s="301"/>
    </row>
    <row r="5" spans="1:20" ht="49.9" customHeight="1" x14ac:dyDescent="0.25">
      <c r="A5" s="329"/>
      <c r="B5" s="317"/>
      <c r="C5" s="317"/>
      <c r="D5" s="316"/>
      <c r="E5" s="377"/>
      <c r="F5" s="378"/>
      <c r="G5" s="205" t="s">
        <v>389</v>
      </c>
      <c r="H5" s="149">
        <v>10</v>
      </c>
      <c r="I5" s="153" t="s">
        <v>393</v>
      </c>
      <c r="J5" s="45"/>
      <c r="K5" s="46" t="s">
        <v>264</v>
      </c>
      <c r="L5" s="3" t="s">
        <v>20</v>
      </c>
      <c r="M5" s="4" t="s">
        <v>21</v>
      </c>
      <c r="N5" s="193">
        <v>2</v>
      </c>
      <c r="O5" s="301">
        <f>'1 - Controls - SME Input'!D12</f>
        <v>0</v>
      </c>
      <c r="P5" s="301"/>
      <c r="Q5" s="301"/>
      <c r="R5" s="301"/>
      <c r="S5" s="301"/>
      <c r="T5" s="301"/>
    </row>
    <row r="6" spans="1:20" ht="66" customHeight="1" x14ac:dyDescent="0.25">
      <c r="A6" s="329"/>
      <c r="B6" s="317"/>
      <c r="C6" s="317"/>
      <c r="D6" s="316"/>
      <c r="E6" s="150" t="s">
        <v>265</v>
      </c>
      <c r="F6" s="151" t="s">
        <v>266</v>
      </c>
      <c r="G6" s="205" t="s">
        <v>390</v>
      </c>
      <c r="H6" s="149">
        <v>5</v>
      </c>
      <c r="I6" s="153" t="s">
        <v>392</v>
      </c>
      <c r="J6" s="45"/>
      <c r="K6" s="47" t="s">
        <v>11</v>
      </c>
      <c r="L6" s="6">
        <v>10</v>
      </c>
      <c r="M6" s="6">
        <v>9</v>
      </c>
      <c r="N6" s="193">
        <v>3</v>
      </c>
      <c r="O6" s="301">
        <f>'1 - Controls - SME Input'!D13</f>
        <v>0</v>
      </c>
      <c r="P6" s="301"/>
      <c r="Q6" s="301"/>
      <c r="R6" s="301"/>
      <c r="S6" s="301"/>
      <c r="T6" s="301"/>
    </row>
    <row r="7" spans="1:20" ht="49.15" customHeight="1" x14ac:dyDescent="0.25">
      <c r="A7" s="329"/>
      <c r="B7" s="317"/>
      <c r="C7" s="317"/>
      <c r="D7" s="316"/>
      <c r="E7" s="150" t="s">
        <v>267</v>
      </c>
      <c r="F7" s="151" t="s">
        <v>268</v>
      </c>
      <c r="G7" s="205" t="s">
        <v>391</v>
      </c>
      <c r="H7" s="149">
        <v>5</v>
      </c>
      <c r="I7" s="153" t="s">
        <v>395</v>
      </c>
      <c r="J7" s="45"/>
      <c r="K7" s="47" t="s">
        <v>2</v>
      </c>
      <c r="L7" s="6">
        <v>8.99</v>
      </c>
      <c r="M7" s="6">
        <v>7</v>
      </c>
      <c r="N7" s="193">
        <v>4</v>
      </c>
      <c r="O7" s="301">
        <f>'1 - Controls - SME Input'!D14</f>
        <v>0</v>
      </c>
      <c r="P7" s="301"/>
      <c r="Q7" s="301"/>
      <c r="R7" s="301"/>
      <c r="S7" s="301"/>
      <c r="T7" s="301"/>
    </row>
    <row r="8" spans="1:20" ht="60" customHeight="1" x14ac:dyDescent="0.25">
      <c r="A8" s="329"/>
      <c r="B8" s="317"/>
      <c r="C8" s="317"/>
      <c r="D8" s="316"/>
      <c r="E8" s="150" t="s">
        <v>269</v>
      </c>
      <c r="F8" s="151" t="s">
        <v>270</v>
      </c>
      <c r="G8" s="205" t="s">
        <v>396</v>
      </c>
      <c r="H8" s="149">
        <v>1</v>
      </c>
      <c r="I8" s="153" t="s">
        <v>398</v>
      </c>
      <c r="J8" s="45"/>
      <c r="K8" s="48" t="s">
        <v>18</v>
      </c>
      <c r="L8" s="9">
        <v>6.99</v>
      </c>
      <c r="M8" s="9">
        <v>4</v>
      </c>
      <c r="N8" s="193">
        <v>5</v>
      </c>
      <c r="O8" s="301">
        <f>'1 - Controls - SME Input'!D15</f>
        <v>0</v>
      </c>
      <c r="P8" s="301"/>
      <c r="Q8" s="301"/>
      <c r="R8" s="301"/>
      <c r="S8" s="301"/>
      <c r="T8" s="301"/>
    </row>
    <row r="9" spans="1:20" ht="55.15" customHeight="1" thickBot="1" x14ac:dyDescent="0.3">
      <c r="A9" s="360"/>
      <c r="B9" s="374"/>
      <c r="C9" s="374"/>
      <c r="D9" s="375"/>
      <c r="E9" s="360"/>
      <c r="F9" s="360"/>
      <c r="G9" s="213" t="s">
        <v>397</v>
      </c>
      <c r="H9" s="162">
        <v>1</v>
      </c>
      <c r="I9" s="163" t="s">
        <v>399</v>
      </c>
      <c r="J9" s="49"/>
      <c r="K9" s="131" t="s">
        <v>0</v>
      </c>
      <c r="L9" s="130">
        <v>3.99</v>
      </c>
      <c r="M9" s="130">
        <v>2</v>
      </c>
    </row>
    <row r="10" spans="1:20" ht="79.150000000000006" customHeight="1" thickBot="1" x14ac:dyDescent="0.3">
      <c r="A10" s="192" t="str">
        <f>'2 - Threat Classification'!A12</f>
        <v>R-01</v>
      </c>
      <c r="B10" s="207">
        <f>'2 - Threat Classification'!B12</f>
        <v>0</v>
      </c>
      <c r="C10" s="208">
        <f>'2 - Threat Classification'!F12</f>
        <v>0</v>
      </c>
      <c r="D10" s="209">
        <f>'2 - Threat Classification'!C12</f>
        <v>0</v>
      </c>
      <c r="E10" s="210"/>
      <c r="F10" s="208" t="b">
        <f t="shared" ref="F10:F36" si="0">IF(E10="Operations","Inability to perform current missions/business functions in a sufficiently timely manner; with sufficient confidence and/or correctness; within planned resource constraints. ",IF(E10="Assets","Damage to or loss of physical facilities; information systems or networks; information technology or equipment; component parts or supplies; or of loss of information assets. ",IF(E10="Individual","Injury or loss of life; physical or psychological mistreatment; identity theft; loss of personally identifiable information (PII); or damage to image or reputation.",IF(E10="Other Organizations","Results in harm (e.g., financial costs, sanctions) due to noncompliance; direct financial costs; damage to trust relationships; damage to reputation (and hence future or potential trust relationships)."))))</f>
        <v>0</v>
      </c>
      <c r="G10" s="211"/>
      <c r="H10" s="212" t="b">
        <f t="shared" ref="H10:H36" si="1">IF(G10="Confidentiality-High","10.00", IF(G10="Criticality-High","10.00", IF(G10="Confidentiality-Mod", "5.00", IF(G10="Criticality-Mod","5.00", IF(G10="Confidentiality-Low","1.00", IF(G10="Criticality-Low","1.00"))))))</f>
        <v>0</v>
      </c>
      <c r="I10" s="179" t="b">
        <f t="shared" ref="I10:I36" si="2">IF(G10="Confidentiality-High","Inappropriate use or disclosure of information for this asset would have a significant adverse effect on State of Ohio interests, the conduct of agency programs, or the privacy to which individuals are entitled.", IF(G10="Criticality-High","The loss of data integrity or availability would result in severe or catastrophic financial loss (requires OIT or Controlling Board approval), legal liability, public distrust, or harm to public health and welfare.", IF(G10="Confidentiality-Mod", "Inappropriate use or disclosure of information for this asset would have a measureable but not significant adverse effect on State of Ohio interests, the conduct of agency programs, or the privacy to which individuals are entitled.", IF(G10="Criticality-Mod","The loss of data integrity or availability would result in serious financial loss (less than $25K or within agency spending authority), legal liability, public distrust, or harm to public health and welfare.", IF(G10="Confidentiality-Low","The inappropriate use or disclosure of information for this asset would not have a material adverse effect on State of Ohio interests, the conduct of agency programs, or the privacy to which individuals are entitled.", IF(G10="Criticality-Low","The loss of data integrity or availability would result in limited financial loss (no or slight financial loss), legal liability, public distrust, or harm to public health and welfare."))))))</f>
        <v>0</v>
      </c>
      <c r="J10" s="44"/>
      <c r="K10" s="131" t="s">
        <v>12</v>
      </c>
      <c r="L10" s="130">
        <v>1.99</v>
      </c>
      <c r="M10" s="130">
        <v>0</v>
      </c>
    </row>
    <row r="11" spans="1:20" ht="79.150000000000006" customHeight="1" thickBot="1" x14ac:dyDescent="0.3">
      <c r="A11" s="91" t="str">
        <f>'2 - Threat Classification'!A13</f>
        <v>R-02</v>
      </c>
      <c r="B11" s="140">
        <f>'2 - Threat Classification'!B13</f>
        <v>0</v>
      </c>
      <c r="C11" s="70">
        <f>'2 - Threat Classification'!F13</f>
        <v>0</v>
      </c>
      <c r="D11" s="72">
        <f>'2 - Threat Classification'!C13</f>
        <v>0</v>
      </c>
      <c r="E11" s="115"/>
      <c r="F11" s="70" t="b">
        <f t="shared" si="0"/>
        <v>0</v>
      </c>
      <c r="G11" s="116"/>
      <c r="H11" s="104" t="b">
        <f t="shared" si="1"/>
        <v>0</v>
      </c>
      <c r="I11" s="71" t="b">
        <f t="shared" si="2"/>
        <v>0</v>
      </c>
      <c r="J11" s="22"/>
      <c r="K11" s="50"/>
      <c r="L11" s="51" t="s">
        <v>22</v>
      </c>
      <c r="M11" s="52" t="s">
        <v>23</v>
      </c>
    </row>
    <row r="12" spans="1:20" ht="79.150000000000006" customHeight="1" x14ac:dyDescent="0.25">
      <c r="A12" s="91" t="str">
        <f>'2 - Threat Classification'!A14</f>
        <v>R-03</v>
      </c>
      <c r="B12" s="140">
        <f>'2 - Threat Classification'!B14</f>
        <v>0</v>
      </c>
      <c r="C12" s="70">
        <f>'2 - Threat Classification'!F14</f>
        <v>0</v>
      </c>
      <c r="D12" s="72">
        <f>'2 - Threat Classification'!C14</f>
        <v>0</v>
      </c>
      <c r="E12" s="115"/>
      <c r="F12" s="70" t="b">
        <f t="shared" si="0"/>
        <v>0</v>
      </c>
      <c r="G12" s="116"/>
      <c r="H12" s="104" t="b">
        <f t="shared" si="1"/>
        <v>0</v>
      </c>
      <c r="I12" s="71" t="b">
        <f t="shared" si="2"/>
        <v>0</v>
      </c>
      <c r="J12" s="22"/>
    </row>
    <row r="13" spans="1:20" ht="79.150000000000006" customHeight="1" x14ac:dyDescent="0.25">
      <c r="A13" s="91" t="str">
        <f>'2 - Threat Classification'!A15</f>
        <v>R-04</v>
      </c>
      <c r="B13" s="140">
        <f>'2 - Threat Classification'!B15</f>
        <v>0</v>
      </c>
      <c r="C13" s="70">
        <f>'2 - Threat Classification'!F15</f>
        <v>0</v>
      </c>
      <c r="D13" s="72">
        <f>'2 - Threat Classification'!C15</f>
        <v>0</v>
      </c>
      <c r="E13" s="115"/>
      <c r="F13" s="70" t="b">
        <f t="shared" si="0"/>
        <v>0</v>
      </c>
      <c r="G13" s="116"/>
      <c r="H13" s="104" t="b">
        <f t="shared" si="1"/>
        <v>0</v>
      </c>
      <c r="I13" s="71" t="b">
        <f t="shared" si="2"/>
        <v>0</v>
      </c>
      <c r="J13" s="22"/>
    </row>
    <row r="14" spans="1:20" ht="79.150000000000006" customHeight="1" x14ac:dyDescent="0.25">
      <c r="A14" s="91" t="str">
        <f>'2 - Threat Classification'!A16</f>
        <v>R-05</v>
      </c>
      <c r="B14" s="140">
        <f>'2 - Threat Classification'!B16</f>
        <v>0</v>
      </c>
      <c r="C14" s="70">
        <f>'2 - Threat Classification'!F16</f>
        <v>0</v>
      </c>
      <c r="D14" s="72">
        <f>'2 - Threat Classification'!C16</f>
        <v>0</v>
      </c>
      <c r="E14" s="115"/>
      <c r="F14" s="70" t="b">
        <f t="shared" si="0"/>
        <v>0</v>
      </c>
      <c r="G14" s="116"/>
      <c r="H14" s="104" t="b">
        <f t="shared" si="1"/>
        <v>0</v>
      </c>
      <c r="I14" s="71" t="b">
        <f t="shared" si="2"/>
        <v>0</v>
      </c>
      <c r="J14" s="22"/>
    </row>
    <row r="15" spans="1:20" ht="79.150000000000006" customHeight="1" x14ac:dyDescent="0.25">
      <c r="A15" s="91" t="str">
        <f>'2 - Threat Classification'!A17</f>
        <v>R-06</v>
      </c>
      <c r="B15" s="140">
        <f>'2 - Threat Classification'!B17</f>
        <v>0</v>
      </c>
      <c r="C15" s="70">
        <f>'2 - Threat Classification'!F17</f>
        <v>0</v>
      </c>
      <c r="D15" s="72">
        <f>'2 - Threat Classification'!C17</f>
        <v>0</v>
      </c>
      <c r="E15" s="115"/>
      <c r="F15" s="70" t="b">
        <f t="shared" si="0"/>
        <v>0</v>
      </c>
      <c r="G15" s="116"/>
      <c r="H15" s="104" t="b">
        <f t="shared" si="1"/>
        <v>0</v>
      </c>
      <c r="I15" s="71" t="b">
        <f t="shared" si="2"/>
        <v>0</v>
      </c>
      <c r="J15" s="22"/>
    </row>
    <row r="16" spans="1:20" ht="79.150000000000006" customHeight="1" x14ac:dyDescent="0.25">
      <c r="A16" s="91" t="str">
        <f>'2 - Threat Classification'!A18</f>
        <v>R-07</v>
      </c>
      <c r="B16" s="140">
        <f>'2 - Threat Classification'!B18</f>
        <v>0</v>
      </c>
      <c r="C16" s="70">
        <f>'2 - Threat Classification'!F18</f>
        <v>0</v>
      </c>
      <c r="D16" s="72">
        <f>'2 - Threat Classification'!C18</f>
        <v>0</v>
      </c>
      <c r="E16" s="115"/>
      <c r="F16" s="70" t="b">
        <f t="shared" si="0"/>
        <v>0</v>
      </c>
      <c r="G16" s="116"/>
      <c r="H16" s="104" t="b">
        <f t="shared" si="1"/>
        <v>0</v>
      </c>
      <c r="I16" s="71" t="b">
        <f t="shared" si="2"/>
        <v>0</v>
      </c>
      <c r="J16" s="22"/>
    </row>
    <row r="17" spans="1:10" ht="79.150000000000006" customHeight="1" x14ac:dyDescent="0.25">
      <c r="A17" s="91" t="str">
        <f>'2 - Threat Classification'!A19</f>
        <v>R-08</v>
      </c>
      <c r="B17" s="140">
        <f>'2 - Threat Classification'!B19</f>
        <v>0</v>
      </c>
      <c r="C17" s="70">
        <f>'2 - Threat Classification'!F19</f>
        <v>0</v>
      </c>
      <c r="D17" s="72">
        <f>'2 - Threat Classification'!C19</f>
        <v>0</v>
      </c>
      <c r="E17" s="115"/>
      <c r="F17" s="70" t="b">
        <f t="shared" si="0"/>
        <v>0</v>
      </c>
      <c r="G17" s="116"/>
      <c r="H17" s="104" t="b">
        <f t="shared" si="1"/>
        <v>0</v>
      </c>
      <c r="I17" s="71" t="b">
        <f t="shared" si="2"/>
        <v>0</v>
      </c>
      <c r="J17" s="22"/>
    </row>
    <row r="18" spans="1:10" ht="79.150000000000006" customHeight="1" x14ac:dyDescent="0.25">
      <c r="A18" s="91" t="str">
        <f>'2 - Threat Classification'!A20</f>
        <v>R-09</v>
      </c>
      <c r="B18" s="140">
        <f>'2 - Threat Classification'!B20</f>
        <v>0</v>
      </c>
      <c r="C18" s="70">
        <f>'2 - Threat Classification'!F20</f>
        <v>0</v>
      </c>
      <c r="D18" s="72">
        <f>'2 - Threat Classification'!C20</f>
        <v>0</v>
      </c>
      <c r="E18" s="115"/>
      <c r="F18" s="70" t="b">
        <f t="shared" si="0"/>
        <v>0</v>
      </c>
      <c r="G18" s="116"/>
      <c r="H18" s="104" t="b">
        <f t="shared" si="1"/>
        <v>0</v>
      </c>
      <c r="I18" s="71" t="b">
        <f t="shared" si="2"/>
        <v>0</v>
      </c>
      <c r="J18" s="22"/>
    </row>
    <row r="19" spans="1:10" ht="79.150000000000006" customHeight="1" x14ac:dyDescent="0.25">
      <c r="A19" s="91" t="str">
        <f>'2 - Threat Classification'!A21</f>
        <v>R-10</v>
      </c>
      <c r="B19" s="140">
        <f>'2 - Threat Classification'!B21</f>
        <v>0</v>
      </c>
      <c r="C19" s="70">
        <f>'2 - Threat Classification'!F21</f>
        <v>0</v>
      </c>
      <c r="D19" s="72">
        <f>'2 - Threat Classification'!C21</f>
        <v>0</v>
      </c>
      <c r="E19" s="115"/>
      <c r="F19" s="70" t="b">
        <f t="shared" si="0"/>
        <v>0</v>
      </c>
      <c r="G19" s="116"/>
      <c r="H19" s="104" t="b">
        <f t="shared" si="1"/>
        <v>0</v>
      </c>
      <c r="I19" s="71" t="b">
        <f t="shared" si="2"/>
        <v>0</v>
      </c>
      <c r="J19" s="22"/>
    </row>
    <row r="20" spans="1:10" ht="79.150000000000006" customHeight="1" x14ac:dyDescent="0.25">
      <c r="A20" s="91" t="str">
        <f>'2 - Threat Classification'!A22</f>
        <v>R-11</v>
      </c>
      <c r="B20" s="140">
        <f>'2 - Threat Classification'!B22</f>
        <v>0</v>
      </c>
      <c r="C20" s="70">
        <f>'2 - Threat Classification'!F22</f>
        <v>0</v>
      </c>
      <c r="D20" s="72">
        <f>'2 - Threat Classification'!C22</f>
        <v>0</v>
      </c>
      <c r="E20" s="115"/>
      <c r="F20" s="70" t="b">
        <f t="shared" si="0"/>
        <v>0</v>
      </c>
      <c r="G20" s="116"/>
      <c r="H20" s="104" t="b">
        <f t="shared" si="1"/>
        <v>0</v>
      </c>
      <c r="I20" s="71" t="b">
        <f t="shared" si="2"/>
        <v>0</v>
      </c>
      <c r="J20" s="22"/>
    </row>
    <row r="21" spans="1:10" ht="79.150000000000006" customHeight="1" x14ac:dyDescent="0.25">
      <c r="A21" s="91" t="str">
        <f>'2 - Threat Classification'!A23</f>
        <v>R-12</v>
      </c>
      <c r="B21" s="140">
        <f>'2 - Threat Classification'!B23</f>
        <v>0</v>
      </c>
      <c r="C21" s="70">
        <f>'2 - Threat Classification'!F23</f>
        <v>0</v>
      </c>
      <c r="D21" s="72">
        <f>'2 - Threat Classification'!C23</f>
        <v>0</v>
      </c>
      <c r="E21" s="115"/>
      <c r="F21" s="70" t="b">
        <f t="shared" si="0"/>
        <v>0</v>
      </c>
      <c r="G21" s="116"/>
      <c r="H21" s="104" t="b">
        <f t="shared" si="1"/>
        <v>0</v>
      </c>
      <c r="I21" s="71" t="b">
        <f t="shared" si="2"/>
        <v>0</v>
      </c>
      <c r="J21" s="22"/>
    </row>
    <row r="22" spans="1:10" ht="79.150000000000006" customHeight="1" x14ac:dyDescent="0.25">
      <c r="A22" s="91" t="str">
        <f>'2 - Threat Classification'!A24</f>
        <v>R-13</v>
      </c>
      <c r="B22" s="140">
        <f>'2 - Threat Classification'!B24</f>
        <v>0</v>
      </c>
      <c r="C22" s="70">
        <f>'2 - Threat Classification'!F24</f>
        <v>0</v>
      </c>
      <c r="D22" s="72">
        <f>'2 - Threat Classification'!C24</f>
        <v>0</v>
      </c>
      <c r="E22" s="115"/>
      <c r="F22" s="70" t="b">
        <f t="shared" si="0"/>
        <v>0</v>
      </c>
      <c r="G22" s="116"/>
      <c r="H22" s="104" t="b">
        <f t="shared" si="1"/>
        <v>0</v>
      </c>
      <c r="I22" s="71" t="b">
        <f t="shared" si="2"/>
        <v>0</v>
      </c>
      <c r="J22" s="22"/>
    </row>
    <row r="23" spans="1:10" ht="79.150000000000006" customHeight="1" x14ac:dyDescent="0.25">
      <c r="A23" s="91" t="str">
        <f>'2 - Threat Classification'!A25</f>
        <v>R-14</v>
      </c>
      <c r="B23" s="140">
        <f>'2 - Threat Classification'!B25</f>
        <v>0</v>
      </c>
      <c r="C23" s="70">
        <f>'2 - Threat Classification'!F25</f>
        <v>0</v>
      </c>
      <c r="D23" s="72">
        <f>'2 - Threat Classification'!C25</f>
        <v>0</v>
      </c>
      <c r="E23" s="115"/>
      <c r="F23" s="70" t="b">
        <f t="shared" si="0"/>
        <v>0</v>
      </c>
      <c r="G23" s="116"/>
      <c r="H23" s="104" t="b">
        <f t="shared" si="1"/>
        <v>0</v>
      </c>
      <c r="I23" s="71" t="b">
        <f t="shared" si="2"/>
        <v>0</v>
      </c>
      <c r="J23" s="22"/>
    </row>
    <row r="24" spans="1:10" ht="79.150000000000006" customHeight="1" x14ac:dyDescent="0.25">
      <c r="A24" s="91" t="str">
        <f>'2 - Threat Classification'!A26</f>
        <v>R-15</v>
      </c>
      <c r="B24" s="140">
        <f>'2 - Threat Classification'!B26</f>
        <v>0</v>
      </c>
      <c r="C24" s="70">
        <f>'2 - Threat Classification'!F26</f>
        <v>0</v>
      </c>
      <c r="D24" s="72">
        <f>'2 - Threat Classification'!C26</f>
        <v>0</v>
      </c>
      <c r="E24" s="115"/>
      <c r="F24" s="70" t="b">
        <f t="shared" si="0"/>
        <v>0</v>
      </c>
      <c r="G24" s="116"/>
      <c r="H24" s="104" t="b">
        <f t="shared" si="1"/>
        <v>0</v>
      </c>
      <c r="I24" s="71" t="b">
        <f t="shared" si="2"/>
        <v>0</v>
      </c>
      <c r="J24" s="22"/>
    </row>
    <row r="25" spans="1:10" ht="79.150000000000006" customHeight="1" x14ac:dyDescent="0.25">
      <c r="A25" s="91" t="str">
        <f>'2 - Threat Classification'!A27</f>
        <v>R-16</v>
      </c>
      <c r="B25" s="140">
        <f>'2 - Threat Classification'!B27</f>
        <v>0</v>
      </c>
      <c r="C25" s="70">
        <f>'2 - Threat Classification'!F27</f>
        <v>0</v>
      </c>
      <c r="D25" s="72">
        <f>'2 - Threat Classification'!C27</f>
        <v>0</v>
      </c>
      <c r="E25" s="115"/>
      <c r="F25" s="70" t="b">
        <f t="shared" si="0"/>
        <v>0</v>
      </c>
      <c r="G25" s="116"/>
      <c r="H25" s="104" t="b">
        <f t="shared" si="1"/>
        <v>0</v>
      </c>
      <c r="I25" s="71" t="b">
        <f t="shared" si="2"/>
        <v>0</v>
      </c>
      <c r="J25" s="22"/>
    </row>
    <row r="26" spans="1:10" ht="79.150000000000006" customHeight="1" x14ac:dyDescent="0.25">
      <c r="A26" s="91" t="str">
        <f>'2 - Threat Classification'!A28</f>
        <v>R-17</v>
      </c>
      <c r="B26" s="140">
        <f>'2 - Threat Classification'!B28</f>
        <v>0</v>
      </c>
      <c r="C26" s="70">
        <f>'2 - Threat Classification'!F28</f>
        <v>0</v>
      </c>
      <c r="D26" s="72">
        <f>'2 - Threat Classification'!C28</f>
        <v>0</v>
      </c>
      <c r="E26" s="115"/>
      <c r="F26" s="70" t="b">
        <f t="shared" si="0"/>
        <v>0</v>
      </c>
      <c r="G26" s="116"/>
      <c r="H26" s="104" t="b">
        <f t="shared" si="1"/>
        <v>0</v>
      </c>
      <c r="I26" s="71" t="b">
        <f t="shared" si="2"/>
        <v>0</v>
      </c>
      <c r="J26" s="22"/>
    </row>
    <row r="27" spans="1:10" ht="79.150000000000006" customHeight="1" x14ac:dyDescent="0.25">
      <c r="A27" s="91" t="str">
        <f>'2 - Threat Classification'!A29</f>
        <v>R-18</v>
      </c>
      <c r="B27" s="140">
        <f>'2 - Threat Classification'!B29</f>
        <v>0</v>
      </c>
      <c r="C27" s="70">
        <f>'2 - Threat Classification'!F29</f>
        <v>0</v>
      </c>
      <c r="D27" s="72">
        <f>'2 - Threat Classification'!C29</f>
        <v>0</v>
      </c>
      <c r="E27" s="115"/>
      <c r="F27" s="70" t="b">
        <f t="shared" si="0"/>
        <v>0</v>
      </c>
      <c r="G27" s="116"/>
      <c r="H27" s="104" t="b">
        <f t="shared" si="1"/>
        <v>0</v>
      </c>
      <c r="I27" s="71" t="b">
        <f t="shared" si="2"/>
        <v>0</v>
      </c>
      <c r="J27" s="22"/>
    </row>
    <row r="28" spans="1:10" ht="79.150000000000006" customHeight="1" x14ac:dyDescent="0.25">
      <c r="A28" s="91" t="str">
        <f>'2 - Threat Classification'!A30</f>
        <v>R-19</v>
      </c>
      <c r="B28" s="140">
        <f>'2 - Threat Classification'!B30</f>
        <v>0</v>
      </c>
      <c r="C28" s="70">
        <f>'2 - Threat Classification'!F30</f>
        <v>0</v>
      </c>
      <c r="D28" s="72">
        <f>'2 - Threat Classification'!C30</f>
        <v>0</v>
      </c>
      <c r="E28" s="115"/>
      <c r="F28" s="70" t="b">
        <f t="shared" si="0"/>
        <v>0</v>
      </c>
      <c r="G28" s="116"/>
      <c r="H28" s="104" t="b">
        <f t="shared" si="1"/>
        <v>0</v>
      </c>
      <c r="I28" s="71" t="b">
        <f t="shared" si="2"/>
        <v>0</v>
      </c>
      <c r="J28" s="22"/>
    </row>
    <row r="29" spans="1:10" ht="79.150000000000006" customHeight="1" x14ac:dyDescent="0.25">
      <c r="A29" s="91" t="str">
        <f>'2 - Threat Classification'!A31</f>
        <v>R-20</v>
      </c>
      <c r="B29" s="140">
        <f>'2 - Threat Classification'!B31</f>
        <v>0</v>
      </c>
      <c r="C29" s="70">
        <f>'2 - Threat Classification'!F31</f>
        <v>0</v>
      </c>
      <c r="D29" s="72">
        <f>'2 - Threat Classification'!C31</f>
        <v>0</v>
      </c>
      <c r="E29" s="115"/>
      <c r="F29" s="70" t="b">
        <f t="shared" si="0"/>
        <v>0</v>
      </c>
      <c r="G29" s="116"/>
      <c r="H29" s="104" t="b">
        <f t="shared" si="1"/>
        <v>0</v>
      </c>
      <c r="I29" s="71" t="b">
        <f t="shared" si="2"/>
        <v>0</v>
      </c>
      <c r="J29" s="22"/>
    </row>
    <row r="30" spans="1:10" ht="79.150000000000006" customHeight="1" x14ac:dyDescent="0.25">
      <c r="A30" s="91" t="str">
        <f>'2 - Threat Classification'!A32</f>
        <v>R-21</v>
      </c>
      <c r="B30" s="140">
        <f>'2 - Threat Classification'!B32</f>
        <v>0</v>
      </c>
      <c r="C30" s="70">
        <f>'2 - Threat Classification'!F32</f>
        <v>0</v>
      </c>
      <c r="D30" s="72">
        <f>'2 - Threat Classification'!C32</f>
        <v>0</v>
      </c>
      <c r="E30" s="115"/>
      <c r="F30" s="70" t="b">
        <f t="shared" si="0"/>
        <v>0</v>
      </c>
      <c r="G30" s="116"/>
      <c r="H30" s="104" t="b">
        <f t="shared" si="1"/>
        <v>0</v>
      </c>
      <c r="I30" s="71" t="b">
        <f t="shared" si="2"/>
        <v>0</v>
      </c>
      <c r="J30" s="22"/>
    </row>
    <row r="31" spans="1:10" ht="79.150000000000006" customHeight="1" x14ac:dyDescent="0.25">
      <c r="A31" s="91" t="str">
        <f>'2 - Threat Classification'!A33</f>
        <v>R-22</v>
      </c>
      <c r="B31" s="140">
        <f>'2 - Threat Classification'!B33</f>
        <v>0</v>
      </c>
      <c r="C31" s="70">
        <f>'2 - Threat Classification'!F33</f>
        <v>0</v>
      </c>
      <c r="D31" s="72">
        <f>'2 - Threat Classification'!C33</f>
        <v>0</v>
      </c>
      <c r="E31" s="115"/>
      <c r="F31" s="70" t="b">
        <f t="shared" si="0"/>
        <v>0</v>
      </c>
      <c r="G31" s="116"/>
      <c r="H31" s="104" t="b">
        <f t="shared" si="1"/>
        <v>0</v>
      </c>
      <c r="I31" s="71" t="b">
        <f t="shared" si="2"/>
        <v>0</v>
      </c>
      <c r="J31" s="22"/>
    </row>
    <row r="32" spans="1:10" ht="79.150000000000006" customHeight="1" x14ac:dyDescent="0.25">
      <c r="A32" s="91" t="str">
        <f>'2 - Threat Classification'!A34</f>
        <v>R-23</v>
      </c>
      <c r="B32" s="140">
        <f>'2 - Threat Classification'!B34</f>
        <v>0</v>
      </c>
      <c r="C32" s="70">
        <f>'2 - Threat Classification'!F34</f>
        <v>0</v>
      </c>
      <c r="D32" s="72">
        <f>'2 - Threat Classification'!C34</f>
        <v>0</v>
      </c>
      <c r="E32" s="115"/>
      <c r="F32" s="70" t="b">
        <f t="shared" si="0"/>
        <v>0</v>
      </c>
      <c r="G32" s="116"/>
      <c r="H32" s="104" t="b">
        <f t="shared" si="1"/>
        <v>0</v>
      </c>
      <c r="I32" s="71" t="b">
        <f t="shared" si="2"/>
        <v>0</v>
      </c>
      <c r="J32" s="22"/>
    </row>
    <row r="33" spans="1:10" ht="79.150000000000006" customHeight="1" x14ac:dyDescent="0.25">
      <c r="A33" s="91" t="str">
        <f>'2 - Threat Classification'!A35</f>
        <v>R-24</v>
      </c>
      <c r="B33" s="140">
        <f>'2 - Threat Classification'!B35</f>
        <v>0</v>
      </c>
      <c r="C33" s="70">
        <f>'2 - Threat Classification'!F35</f>
        <v>0</v>
      </c>
      <c r="D33" s="72">
        <f>'2 - Threat Classification'!C35</f>
        <v>0</v>
      </c>
      <c r="E33" s="115"/>
      <c r="F33" s="70" t="b">
        <f t="shared" si="0"/>
        <v>0</v>
      </c>
      <c r="G33" s="116"/>
      <c r="H33" s="104" t="b">
        <f t="shared" si="1"/>
        <v>0</v>
      </c>
      <c r="I33" s="71" t="b">
        <f t="shared" si="2"/>
        <v>0</v>
      </c>
      <c r="J33" s="22"/>
    </row>
    <row r="34" spans="1:10" ht="79.150000000000006" customHeight="1" x14ac:dyDescent="0.25">
      <c r="A34" s="91" t="str">
        <f>'2 - Threat Classification'!A36</f>
        <v>R-25</v>
      </c>
      <c r="B34" s="140">
        <f>'2 - Threat Classification'!B36</f>
        <v>0</v>
      </c>
      <c r="C34" s="70">
        <f>'2 - Threat Classification'!F36</f>
        <v>0</v>
      </c>
      <c r="D34" s="72">
        <f>'2 - Threat Classification'!C36</f>
        <v>0</v>
      </c>
      <c r="E34" s="115"/>
      <c r="F34" s="70" t="b">
        <f t="shared" si="0"/>
        <v>0</v>
      </c>
      <c r="G34" s="116"/>
      <c r="H34" s="104" t="b">
        <f t="shared" si="1"/>
        <v>0</v>
      </c>
      <c r="I34" s="71" t="b">
        <f t="shared" si="2"/>
        <v>0</v>
      </c>
      <c r="J34" s="22"/>
    </row>
    <row r="35" spans="1:10" ht="79.150000000000006" customHeight="1" x14ac:dyDescent="0.25">
      <c r="A35" s="91" t="str">
        <f>'2 - Threat Classification'!A37</f>
        <v>R-26</v>
      </c>
      <c r="B35" s="140">
        <f>'2 - Threat Classification'!B37</f>
        <v>0</v>
      </c>
      <c r="C35" s="70">
        <f>'2 - Threat Classification'!F37</f>
        <v>0</v>
      </c>
      <c r="D35" s="72">
        <f>'2 - Threat Classification'!C37</f>
        <v>0</v>
      </c>
      <c r="E35" s="115"/>
      <c r="F35" s="70" t="b">
        <f t="shared" si="0"/>
        <v>0</v>
      </c>
      <c r="G35" s="116"/>
      <c r="H35" s="104" t="b">
        <f t="shared" si="1"/>
        <v>0</v>
      </c>
      <c r="I35" s="71" t="b">
        <f t="shared" si="2"/>
        <v>0</v>
      </c>
      <c r="J35" s="22"/>
    </row>
    <row r="36" spans="1:10" ht="79.150000000000006" customHeight="1" x14ac:dyDescent="0.25">
      <c r="A36" s="91" t="str">
        <f>'2 - Threat Classification'!A38</f>
        <v>R-27</v>
      </c>
      <c r="B36" s="140">
        <f>'2 - Threat Classification'!B38</f>
        <v>0</v>
      </c>
      <c r="C36" s="70">
        <f>'2 - Threat Classification'!F38</f>
        <v>0</v>
      </c>
      <c r="D36" s="72">
        <f>'2 - Threat Classification'!C38</f>
        <v>0</v>
      </c>
      <c r="E36" s="115"/>
      <c r="F36" s="70" t="b">
        <f t="shared" si="0"/>
        <v>0</v>
      </c>
      <c r="G36" s="116"/>
      <c r="H36" s="104" t="b">
        <f t="shared" si="1"/>
        <v>0</v>
      </c>
      <c r="I36" s="71" t="b">
        <f t="shared" si="2"/>
        <v>0</v>
      </c>
      <c r="J36" s="22"/>
    </row>
    <row r="37" spans="1:10" ht="79.150000000000006" customHeight="1" x14ac:dyDescent="0.25">
      <c r="A37" s="91" t="str">
        <f>'2 - Threat Classification'!A39</f>
        <v>R-28</v>
      </c>
      <c r="B37" s="140">
        <f>'2 - Threat Classification'!B39</f>
        <v>0</v>
      </c>
      <c r="C37" s="70">
        <f>'2 - Threat Classification'!F39</f>
        <v>0</v>
      </c>
      <c r="D37" s="72">
        <f>'2 - Threat Classification'!C39</f>
        <v>0</v>
      </c>
      <c r="E37" s="115"/>
      <c r="F37" s="70" t="b">
        <f t="shared" ref="F37:F39" si="3">IF(E37="Operations","Inability to perform current missions/business functions in a sufficiently timely manner; with sufficient confidence and/or correctness; within planned resource constraints. ",IF(E37="Assets","Damage to or loss of physical facilities; information systems or networks; information technology or equipment; component parts or supplies; or of loss of information assets. ",IF(E37="Individual","Injury or loss of life; physical or psychological mistreatment; identity theft; loss of personally identifiable information (PII); or damage to image or reputation.",IF(E37="Other Organizations","Results in harm (e.g., financial costs, sanctions) due to noncompliance; direct financial costs; damage to trust relationships; damage to reputation (and hence future or potential trust relationships)."))))</f>
        <v>0</v>
      </c>
      <c r="G37" s="116"/>
      <c r="H37" s="104" t="b">
        <f t="shared" ref="H37:H39" si="4">IF(G37="Confidentiality-High","10.00", IF(G37="Criticality-High","10.00", IF(G37="Confidentiality-Mod", "5.00", IF(G37="Criticality-Mod","5.00", IF(G37="Confidentiality-Low","1.00", IF(G37="Criticality-Low","1.00"))))))</f>
        <v>0</v>
      </c>
      <c r="I37" s="71" t="b">
        <f t="shared" ref="I37:I39" si="5">IF(G37="Confidentiality-High","Inappropriate use or disclosure of information for this asset would have a significant adverse effect on State of Ohio interests, the conduct of agency programs, or the privacy to which individuals are entitled.", IF(G37="Criticality-High","The loss of data integrity or availability would result in severe or catastrophic financial loss (requires OIT or Controlling Board approval), legal liability, public distrust, or harm to public health and welfare.", IF(G37="Confidentiality-Mod", "Inappropriate use or disclosure of information for this asset would have a measureable but not significant adverse effect on State of Ohio interests, the conduct of agency programs, or the privacy to which individuals are entitled.", IF(G37="Criticality-Mod","The loss of data integrity or availability would result in serious financial loss (less than $25K or within agency spending authority), legal liability, public distrust, or harm to public health and welfare.", IF(G37="Confidentiality-Low","The inappropriate use or disclosure of information for this asset would not have a material adverse effect on State of Ohio interests, the conduct of agency programs, or the privacy to which individuals are entitled.", IF(G37="Criticality-Low","The loss of data integrity or availability would result in limited financial loss (no or slight financial loss), legal liability, public distrust, or harm to public health and welfare."))))))</f>
        <v>0</v>
      </c>
      <c r="J37" s="22"/>
    </row>
    <row r="38" spans="1:10" ht="79.150000000000006" customHeight="1" x14ac:dyDescent="0.25">
      <c r="A38" s="91" t="str">
        <f>'2 - Threat Classification'!A40</f>
        <v>R-29</v>
      </c>
      <c r="B38" s="140">
        <f>'2 - Threat Classification'!B40</f>
        <v>0</v>
      </c>
      <c r="C38" s="70">
        <f>'2 - Threat Classification'!F40</f>
        <v>0</v>
      </c>
      <c r="D38" s="72">
        <f>'2 - Threat Classification'!C40</f>
        <v>0</v>
      </c>
      <c r="E38" s="115"/>
      <c r="F38" s="70" t="b">
        <f t="shared" si="3"/>
        <v>0</v>
      </c>
      <c r="G38" s="116"/>
      <c r="H38" s="104" t="b">
        <f t="shared" si="4"/>
        <v>0</v>
      </c>
      <c r="I38" s="71" t="b">
        <f t="shared" si="5"/>
        <v>0</v>
      </c>
      <c r="J38" s="22"/>
    </row>
    <row r="39" spans="1:10" ht="79.150000000000006" customHeight="1" x14ac:dyDescent="0.25">
      <c r="A39" s="91" t="str">
        <f>'2 - Threat Classification'!A41</f>
        <v>R-30</v>
      </c>
      <c r="B39" s="140">
        <f>'2 - Threat Classification'!B41</f>
        <v>0</v>
      </c>
      <c r="C39" s="70">
        <f>'2 - Threat Classification'!F41</f>
        <v>0</v>
      </c>
      <c r="D39" s="72">
        <f>'2 - Threat Classification'!C41</f>
        <v>0</v>
      </c>
      <c r="E39" s="115"/>
      <c r="F39" s="70" t="b">
        <f t="shared" si="3"/>
        <v>0</v>
      </c>
      <c r="G39" s="116"/>
      <c r="H39" s="104" t="b">
        <f t="shared" si="4"/>
        <v>0</v>
      </c>
      <c r="I39" s="71" t="b">
        <f t="shared" si="5"/>
        <v>0</v>
      </c>
      <c r="J39" s="22"/>
    </row>
  </sheetData>
  <sheetProtection algorithmName="SHA-512" hashValue="EjkQTPmN3SwbVwZhG97jdMeEArpkNWQtKm/AkR87KiPPYusnwLRPIhEtgc3WBb+uZIOOhy8wRjTbsTvQ9owong==" saltValue="SfNFfW4tfQ8o8yToE8x59w==" spinCount="100000" sheet="1" objects="1" scenarios="1" formatRows="0" insertRows="0"/>
  <mergeCells count="18">
    <mergeCell ref="A1:I1"/>
    <mergeCell ref="A3:A9"/>
    <mergeCell ref="E2:F2"/>
    <mergeCell ref="G2:I2"/>
    <mergeCell ref="K2:M2"/>
    <mergeCell ref="B3:B9"/>
    <mergeCell ref="C3:C9"/>
    <mergeCell ref="D3:D9"/>
    <mergeCell ref="K3:M3"/>
    <mergeCell ref="E9:F9"/>
    <mergeCell ref="E4:E5"/>
    <mergeCell ref="F4:F5"/>
    <mergeCell ref="O8:T8"/>
    <mergeCell ref="N3:T3"/>
    <mergeCell ref="O4:T4"/>
    <mergeCell ref="O5:T5"/>
    <mergeCell ref="O6:T6"/>
    <mergeCell ref="O7:T7"/>
  </mergeCells>
  <conditionalFormatting sqref="G10:G39">
    <cfRule type="cellIs" dxfId="48" priority="12" operator="equal">
      <formula>"Confidentiality-Mod"</formula>
    </cfRule>
    <cfRule type="cellIs" dxfId="47" priority="13" operator="equal">
      <formula>"Criticality-Mod"</formula>
    </cfRule>
    <cfRule type="cellIs" dxfId="46" priority="14" operator="equal">
      <formula>"Criticality-High"</formula>
    </cfRule>
    <cfRule type="cellIs" dxfId="45" priority="15" operator="equal">
      <formula>"Confidentiality-High"</formula>
    </cfRule>
    <cfRule type="cellIs" dxfId="44" priority="16" operator="equal">
      <formula>"Confidentiality-Low"</formula>
    </cfRule>
    <cfRule type="cellIs" dxfId="43" priority="17" operator="equal">
      <formula>"Criticality-Low"</formula>
    </cfRule>
  </conditionalFormatting>
  <conditionalFormatting sqref="H10:I39">
    <cfRule type="containsText" dxfId="42" priority="5" operator="containsText" text="FALSE">
      <formula>NOT(ISERROR(SEARCH("FALSE",H10)))</formula>
    </cfRule>
  </conditionalFormatting>
  <conditionalFormatting sqref="F10:F39">
    <cfRule type="containsText" dxfId="41" priority="4" operator="containsText" text="FALSE">
      <formula>NOT(ISERROR(SEARCH("FALSE",F10)))</formula>
    </cfRule>
  </conditionalFormatting>
  <conditionalFormatting sqref="B10:D39">
    <cfRule type="cellIs" dxfId="40" priority="3" operator="equal">
      <formula>0</formula>
    </cfRule>
  </conditionalFormatting>
  <conditionalFormatting sqref="C10:C39">
    <cfRule type="cellIs" dxfId="39" priority="2" operator="equal">
      <formula>0</formula>
    </cfRule>
  </conditionalFormatting>
  <conditionalFormatting sqref="O4:T8">
    <cfRule type="cellIs" dxfId="38" priority="1" operator="equal">
      <formula>0</formula>
    </cfRule>
  </conditionalFormatting>
  <pageMargins left="0.7" right="0.7" top="0.75" bottom="0.75" header="0.3" footer="0.3"/>
  <pageSetup scale="67" fitToHeight="0" orientation="landscape" r:id="rId1"/>
  <headerFooter>
    <oddFooter>&amp;C&amp;"Arial,Bold"&amp;10Pursuant to §149.433 of the Ohio Revised Code, this document is exempt from public disclosure.</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Data'!$L$5:$L$8</xm:f>
          </x14:formula1>
          <xm:sqref>E10:E39</xm:sqref>
        </x14:dataValidation>
        <x14:dataValidation type="list" allowBlank="1" showInputMessage="1" showErrorMessage="1">
          <x14:formula1>
            <xm:f>'Drop Down Data'!$M$4:$M$9</xm:f>
          </x14:formula1>
          <xm:sqref>G10:G39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0000"/>
    <pageSetUpPr fitToPage="1"/>
  </sheetPr>
  <dimension ref="A1:S47"/>
  <sheetViews>
    <sheetView zoomScaleNormal="100" workbookViewId="0">
      <pane xSplit="4" ySplit="17" topLeftCell="E18" activePane="bottomRight" state="frozen"/>
      <selection pane="topRight" activeCell="D1" sqref="D1"/>
      <selection pane="bottomLeft" activeCell="A4" sqref="A4"/>
      <selection pane="bottomRight" activeCell="F51" sqref="F51"/>
    </sheetView>
  </sheetViews>
  <sheetFormatPr defaultRowHeight="15" x14ac:dyDescent="0.25"/>
  <cols>
    <col min="1" max="1" width="5.7109375" customWidth="1"/>
    <col min="2" max="2" width="16" customWidth="1"/>
    <col min="3" max="3" width="10.7109375" customWidth="1"/>
    <col min="4" max="4" width="16" customWidth="1"/>
    <col min="5" max="5" width="14.140625" customWidth="1"/>
    <col min="6" max="6" width="22.7109375" customWidth="1"/>
    <col min="7" max="7" width="7.28515625" customWidth="1"/>
    <col min="8" max="8" width="21.42578125" customWidth="1"/>
    <col min="9" max="9" width="7.85546875" customWidth="1"/>
    <col min="10" max="10" width="18.140625" customWidth="1"/>
    <col min="11" max="11" width="22.7109375" customWidth="1"/>
    <col min="13" max="13" width="11.28515625" customWidth="1"/>
    <col min="14" max="14" width="33.7109375" customWidth="1"/>
    <col min="15" max="15" width="12.42578125" customWidth="1"/>
    <col min="16" max="16" width="17.7109375" customWidth="1"/>
    <col min="17" max="19" width="0" hidden="1" customWidth="1"/>
  </cols>
  <sheetData>
    <row r="1" spans="1:19" s="147" customFormat="1" ht="21.75" thickBot="1" x14ac:dyDescent="0.4">
      <c r="A1" s="379" t="s">
        <v>413</v>
      </c>
      <c r="B1" s="380"/>
      <c r="C1" s="380"/>
      <c r="D1" s="380"/>
      <c r="E1" s="380"/>
      <c r="F1" s="380"/>
      <c r="G1" s="380"/>
      <c r="H1" s="380"/>
      <c r="I1" s="380"/>
      <c r="J1" s="380"/>
      <c r="K1" s="380"/>
      <c r="L1" s="380"/>
      <c r="M1" s="380"/>
      <c r="N1" s="380"/>
      <c r="O1" s="380"/>
      <c r="P1" s="381"/>
    </row>
    <row r="2" spans="1:19" x14ac:dyDescent="0.25">
      <c r="A2" s="426"/>
      <c r="B2" s="391" t="s">
        <v>316</v>
      </c>
      <c r="C2" s="391"/>
      <c r="D2" s="392" t="str">
        <f>Assessment!A3</f>
        <v>Today</v>
      </c>
      <c r="E2" s="393"/>
      <c r="F2" s="385" t="s">
        <v>325</v>
      </c>
      <c r="G2" s="386"/>
      <c r="H2" s="385" t="s">
        <v>317</v>
      </c>
      <c r="I2" s="386"/>
      <c r="J2" s="385" t="s">
        <v>416</v>
      </c>
      <c r="K2" s="386"/>
      <c r="L2" s="385" t="s">
        <v>314</v>
      </c>
      <c r="M2" s="400"/>
      <c r="N2" s="219" t="s">
        <v>409</v>
      </c>
      <c r="O2" s="220"/>
      <c r="P2" s="221"/>
    </row>
    <row r="3" spans="1:19" ht="37.15" customHeight="1" x14ac:dyDescent="0.25">
      <c r="A3" s="427"/>
      <c r="B3" s="388" t="s">
        <v>319</v>
      </c>
      <c r="C3" s="388"/>
      <c r="D3" s="394">
        <f>Assessment!D3</f>
        <v>0</v>
      </c>
      <c r="E3" s="395"/>
      <c r="F3" s="407">
        <f>Assessment!F3</f>
        <v>0</v>
      </c>
      <c r="G3" s="407"/>
      <c r="H3" s="403">
        <f>Assessment!E3</f>
        <v>0</v>
      </c>
      <c r="I3" s="404"/>
      <c r="J3" s="398" t="str">
        <f>Assessment!C6</f>
        <v>Stakeholder 1</v>
      </c>
      <c r="K3" s="399"/>
      <c r="L3" s="398" t="str">
        <f>Assessment!D6</f>
        <v>SME 1</v>
      </c>
      <c r="M3" s="399"/>
      <c r="N3" s="188" t="str">
        <f>Assessment!B6</f>
        <v>Assessor 1</v>
      </c>
      <c r="O3" s="222"/>
      <c r="P3" s="223"/>
    </row>
    <row r="4" spans="1:19" x14ac:dyDescent="0.25">
      <c r="A4" s="427"/>
      <c r="B4" s="388" t="s">
        <v>323</v>
      </c>
      <c r="C4" s="388"/>
      <c r="D4" s="450">
        <f>Assessment!B3</f>
        <v>0</v>
      </c>
      <c r="E4" s="451"/>
      <c r="F4" s="383">
        <f>Assessment!F4</f>
        <v>0</v>
      </c>
      <c r="G4" s="383"/>
      <c r="H4" s="405"/>
      <c r="I4" s="406"/>
      <c r="J4" s="398" t="str">
        <f>Assessment!C7</f>
        <v>Stakeholder 2</v>
      </c>
      <c r="K4" s="399"/>
      <c r="L4" s="398" t="str">
        <f>Assessment!D7</f>
        <v>SME 2</v>
      </c>
      <c r="M4" s="399"/>
      <c r="N4" s="188" t="str">
        <f>Assessment!B7</f>
        <v>Assessor 2</v>
      </c>
      <c r="O4" s="222"/>
      <c r="P4" s="223"/>
    </row>
    <row r="5" spans="1:19" x14ac:dyDescent="0.25">
      <c r="A5" s="427"/>
      <c r="B5" s="388"/>
      <c r="C5" s="388"/>
      <c r="D5" s="401"/>
      <c r="E5" s="402"/>
      <c r="F5" s="383">
        <f>Assessment!F6</f>
        <v>0</v>
      </c>
      <c r="G5" s="383"/>
      <c r="H5" s="405"/>
      <c r="I5" s="406"/>
      <c r="J5" s="398" t="str">
        <f>Assessment!C8</f>
        <v>Stakeholder 3</v>
      </c>
      <c r="K5" s="399"/>
      <c r="L5" s="398" t="str">
        <f>Assessment!D8</f>
        <v>SME 3</v>
      </c>
      <c r="M5" s="399"/>
      <c r="N5" s="188" t="str">
        <f>Assessment!B8</f>
        <v>Assessor 3</v>
      </c>
      <c r="O5" s="222"/>
      <c r="P5" s="223"/>
    </row>
    <row r="6" spans="1:19" ht="15.75" thickBot="1" x14ac:dyDescent="0.3">
      <c r="A6" s="427"/>
      <c r="B6" s="388"/>
      <c r="C6" s="388"/>
      <c r="D6" s="408"/>
      <c r="E6" s="409"/>
      <c r="F6" s="383">
        <f>Assessment!F7</f>
        <v>0</v>
      </c>
      <c r="G6" s="383"/>
      <c r="H6" s="405"/>
      <c r="I6" s="406"/>
      <c r="J6" s="398" t="str">
        <f>Assessment!C9</f>
        <v>Stakeholder 4</v>
      </c>
      <c r="K6" s="399"/>
      <c r="L6" s="398" t="str">
        <f>Assessment!D9</f>
        <v>SME 4</v>
      </c>
      <c r="M6" s="399"/>
      <c r="N6" s="188"/>
      <c r="O6" s="222"/>
      <c r="P6" s="223"/>
    </row>
    <row r="7" spans="1:19" ht="18" customHeight="1" thickBot="1" x14ac:dyDescent="0.3">
      <c r="A7" s="427"/>
      <c r="B7" s="387"/>
      <c r="C7" s="387"/>
      <c r="D7" s="389"/>
      <c r="E7" s="390"/>
      <c r="F7" s="384">
        <f>Assessment!F8</f>
        <v>0</v>
      </c>
      <c r="G7" s="384"/>
      <c r="H7" s="405"/>
      <c r="I7" s="406"/>
      <c r="J7" s="396" t="str">
        <f>Assessment!C10</f>
        <v>Stakeholder 5</v>
      </c>
      <c r="K7" s="397"/>
      <c r="L7" s="396" t="str">
        <f>Assessment!D10</f>
        <v>SME 5</v>
      </c>
      <c r="M7" s="397"/>
      <c r="N7" s="188"/>
      <c r="O7" s="222"/>
      <c r="P7" s="223"/>
      <c r="Q7" s="200"/>
      <c r="R7" s="141"/>
      <c r="S7" s="142"/>
    </row>
    <row r="8" spans="1:19" ht="26.45" customHeight="1" thickBot="1" x14ac:dyDescent="0.35">
      <c r="A8" s="439" t="s">
        <v>489</v>
      </c>
      <c r="B8" s="440"/>
      <c r="C8" s="440"/>
      <c r="D8" s="440"/>
      <c r="E8" s="440"/>
      <c r="F8" s="440"/>
      <c r="G8" s="440"/>
      <c r="H8" s="440"/>
      <c r="I8" s="440"/>
      <c r="J8" s="440"/>
      <c r="K8" s="440"/>
      <c r="L8" s="440"/>
      <c r="M8" s="441"/>
      <c r="N8" s="199"/>
      <c r="O8" s="199"/>
      <c r="P8" s="224"/>
      <c r="Q8" s="411" t="s">
        <v>255</v>
      </c>
      <c r="R8" s="411"/>
      <c r="S8" s="412"/>
    </row>
    <row r="9" spans="1:19" ht="26.45" customHeight="1" thickBot="1" x14ac:dyDescent="0.3">
      <c r="A9" s="442" t="s">
        <v>490</v>
      </c>
      <c r="B9" s="437"/>
      <c r="C9" s="437"/>
      <c r="D9" s="437"/>
      <c r="E9" s="195" t="s">
        <v>272</v>
      </c>
      <c r="F9" s="437" t="s">
        <v>6</v>
      </c>
      <c r="G9" s="437"/>
      <c r="H9" s="437"/>
      <c r="I9" s="437"/>
      <c r="J9" s="437"/>
      <c r="K9" s="437"/>
      <c r="L9" s="437"/>
      <c r="M9" s="438"/>
      <c r="N9" s="420"/>
      <c r="O9" s="421"/>
      <c r="P9" s="422"/>
      <c r="Q9" s="376" t="s">
        <v>1</v>
      </c>
      <c r="R9" s="286"/>
      <c r="S9" s="346"/>
    </row>
    <row r="10" spans="1:19" ht="23.25" customHeight="1" x14ac:dyDescent="0.25">
      <c r="A10" s="225">
        <v>1</v>
      </c>
      <c r="B10" s="446">
        <f>'1 - Controls - SME Input'!D11</f>
        <v>0</v>
      </c>
      <c r="C10" s="447"/>
      <c r="D10" s="447"/>
      <c r="E10" s="198" t="str">
        <f>'1 - Controls - SME Input'!A11</f>
        <v>_</v>
      </c>
      <c r="F10" s="443" t="str">
        <f>'1 - Controls - SME Input'!C11</f>
        <v/>
      </c>
      <c r="G10" s="444"/>
      <c r="H10" s="444"/>
      <c r="I10" s="444"/>
      <c r="J10" s="444"/>
      <c r="K10" s="444"/>
      <c r="L10" s="444"/>
      <c r="M10" s="445"/>
      <c r="N10" s="197"/>
      <c r="O10" s="197"/>
      <c r="P10" s="226"/>
      <c r="Q10" s="154" t="s">
        <v>19</v>
      </c>
      <c r="R10" s="3" t="s">
        <v>20</v>
      </c>
      <c r="S10" s="37" t="s">
        <v>21</v>
      </c>
    </row>
    <row r="11" spans="1:19" ht="26.25" customHeight="1" x14ac:dyDescent="0.25">
      <c r="A11" s="227">
        <v>2</v>
      </c>
      <c r="B11" s="448">
        <f>'1 - Controls - SME Input'!D12</f>
        <v>0</v>
      </c>
      <c r="C11" s="449"/>
      <c r="D11" s="449"/>
      <c r="E11" s="198" t="str">
        <f>'1 - Controls - SME Input'!A12</f>
        <v>_</v>
      </c>
      <c r="F11" s="431" t="str">
        <f>'1 - Controls - SME Input'!C12</f>
        <v/>
      </c>
      <c r="G11" s="432"/>
      <c r="H11" s="432"/>
      <c r="I11" s="432"/>
      <c r="J11" s="432"/>
      <c r="K11" s="432"/>
      <c r="L11" s="432"/>
      <c r="M11" s="433"/>
      <c r="N11" s="197"/>
      <c r="O11" s="197"/>
      <c r="P11" s="226"/>
      <c r="Q11" s="217" t="s">
        <v>11</v>
      </c>
      <c r="R11" s="6">
        <v>10</v>
      </c>
      <c r="S11" s="39">
        <v>9</v>
      </c>
    </row>
    <row r="12" spans="1:19" ht="24.75" customHeight="1" x14ac:dyDescent="0.25">
      <c r="A12" s="227">
        <v>3</v>
      </c>
      <c r="B12" s="448">
        <f>'1 - Controls - SME Input'!D13</f>
        <v>0</v>
      </c>
      <c r="C12" s="449"/>
      <c r="D12" s="449"/>
      <c r="E12" s="198" t="str">
        <f>'1 - Controls - SME Input'!A13</f>
        <v>_</v>
      </c>
      <c r="F12" s="431" t="str">
        <f>'1 - Controls - SME Input'!C13</f>
        <v/>
      </c>
      <c r="G12" s="432"/>
      <c r="H12" s="432"/>
      <c r="I12" s="432"/>
      <c r="J12" s="432"/>
      <c r="K12" s="432"/>
      <c r="L12" s="432"/>
      <c r="M12" s="433"/>
      <c r="N12" s="197"/>
      <c r="O12" s="197"/>
      <c r="P12" s="226"/>
      <c r="Q12" s="155" t="s">
        <v>2</v>
      </c>
      <c r="R12" s="6">
        <v>8.99</v>
      </c>
      <c r="S12" s="39">
        <v>7</v>
      </c>
    </row>
    <row r="13" spans="1:19" ht="23.25" customHeight="1" x14ac:dyDescent="0.25">
      <c r="A13" s="227">
        <v>4</v>
      </c>
      <c r="B13" s="448">
        <f>'1 - Controls - SME Input'!D14</f>
        <v>0</v>
      </c>
      <c r="C13" s="449"/>
      <c r="D13" s="449"/>
      <c r="E13" s="198" t="str">
        <f>'1 - Controls - SME Input'!A14</f>
        <v>_</v>
      </c>
      <c r="F13" s="431" t="str">
        <f>'1 - Controls - SME Input'!C14</f>
        <v/>
      </c>
      <c r="G13" s="432"/>
      <c r="H13" s="432"/>
      <c r="I13" s="432"/>
      <c r="J13" s="432"/>
      <c r="K13" s="432"/>
      <c r="L13" s="432"/>
      <c r="M13" s="433"/>
      <c r="N13" s="197"/>
      <c r="O13" s="197"/>
      <c r="P13" s="226"/>
      <c r="Q13" s="156" t="s">
        <v>18</v>
      </c>
      <c r="R13" s="9">
        <v>6.99</v>
      </c>
      <c r="S13" s="143">
        <v>4</v>
      </c>
    </row>
    <row r="14" spans="1:19" ht="24" thickBot="1" x14ac:dyDescent="0.3">
      <c r="A14" s="227">
        <v>5</v>
      </c>
      <c r="B14" s="448">
        <f>'1 - Controls - SME Input'!D15</f>
        <v>0</v>
      </c>
      <c r="C14" s="449"/>
      <c r="D14" s="449"/>
      <c r="E14" s="198" t="str">
        <f>'1 - Controls - SME Input'!A15</f>
        <v>_</v>
      </c>
      <c r="F14" s="434" t="str">
        <f>'1 - Controls - SME Input'!C15</f>
        <v/>
      </c>
      <c r="G14" s="435"/>
      <c r="H14" s="435"/>
      <c r="I14" s="435"/>
      <c r="J14" s="435"/>
      <c r="K14" s="435"/>
      <c r="L14" s="435"/>
      <c r="M14" s="436"/>
      <c r="N14" s="197"/>
      <c r="O14" s="197"/>
      <c r="P14" s="226"/>
      <c r="Q14" s="190" t="s">
        <v>0</v>
      </c>
      <c r="R14" s="130">
        <v>3.99</v>
      </c>
      <c r="S14" s="144">
        <v>2</v>
      </c>
    </row>
    <row r="15" spans="1:19" ht="24" thickBot="1" x14ac:dyDescent="0.3">
      <c r="A15" s="428" t="s">
        <v>493</v>
      </c>
      <c r="B15" s="429"/>
      <c r="C15" s="429"/>
      <c r="D15" s="429"/>
      <c r="E15" s="429"/>
      <c r="F15" s="429"/>
      <c r="G15" s="429"/>
      <c r="H15" s="429"/>
      <c r="I15" s="429"/>
      <c r="J15" s="429"/>
      <c r="K15" s="429"/>
      <c r="L15" s="429"/>
      <c r="M15" s="430"/>
      <c r="N15" s="423" t="s">
        <v>387</v>
      </c>
      <c r="O15" s="424"/>
      <c r="P15" s="425"/>
      <c r="Q15" s="190" t="s">
        <v>12</v>
      </c>
      <c r="R15" s="130">
        <v>1.99</v>
      </c>
      <c r="S15" s="144">
        <v>0</v>
      </c>
    </row>
    <row r="16" spans="1:19" ht="34.5" customHeight="1" thickBot="1" x14ac:dyDescent="0.3">
      <c r="A16" s="382" t="s">
        <v>327</v>
      </c>
      <c r="B16" s="413" t="s">
        <v>488</v>
      </c>
      <c r="C16" s="413" t="s">
        <v>235</v>
      </c>
      <c r="D16" s="414" t="s">
        <v>24</v>
      </c>
      <c r="E16" s="415" t="s">
        <v>406</v>
      </c>
      <c r="F16" s="415"/>
      <c r="G16" s="410" t="s">
        <v>380</v>
      </c>
      <c r="H16" s="410"/>
      <c r="I16" s="410" t="s">
        <v>491</v>
      </c>
      <c r="J16" s="410"/>
      <c r="K16" s="455"/>
      <c r="L16" s="456"/>
      <c r="M16" s="457"/>
      <c r="N16" s="416" t="s">
        <v>384</v>
      </c>
      <c r="O16" s="416" t="s">
        <v>385</v>
      </c>
      <c r="P16" s="418" t="s">
        <v>386</v>
      </c>
      <c r="Q16" s="218">
        <v>0</v>
      </c>
      <c r="R16" s="145" t="s">
        <v>22</v>
      </c>
      <c r="S16" s="146" t="s">
        <v>23</v>
      </c>
    </row>
    <row r="17" spans="1:16" ht="42.75" customHeight="1" x14ac:dyDescent="0.25">
      <c r="A17" s="382"/>
      <c r="B17" s="413"/>
      <c r="C17" s="413"/>
      <c r="D17" s="414"/>
      <c r="E17" s="184" t="s">
        <v>272</v>
      </c>
      <c r="F17" s="185" t="s">
        <v>6</v>
      </c>
      <c r="G17" s="184" t="s">
        <v>272</v>
      </c>
      <c r="H17" s="185" t="s">
        <v>6</v>
      </c>
      <c r="I17" s="152" t="s">
        <v>272</v>
      </c>
      <c r="J17" s="152" t="s">
        <v>16</v>
      </c>
      <c r="K17" s="458" t="s">
        <v>271</v>
      </c>
      <c r="L17" s="459"/>
      <c r="M17" s="460"/>
      <c r="N17" s="417"/>
      <c r="O17" s="417"/>
      <c r="P17" s="419"/>
    </row>
    <row r="18" spans="1:16" ht="78.75" x14ac:dyDescent="0.25">
      <c r="A18" s="228" t="str">
        <f>'2 - Threat Classification'!A12</f>
        <v>R-01</v>
      </c>
      <c r="B18" s="196">
        <f>'2 - Threat Classification'!B12</f>
        <v>0</v>
      </c>
      <c r="C18" s="158">
        <f>'2 - Threat Classification'!F12</f>
        <v>0</v>
      </c>
      <c r="D18" s="159">
        <f>'2 - Threat Classification'!C12</f>
        <v>0</v>
      </c>
      <c r="E18" s="189">
        <f>'5 - Overall Impact'!G10</f>
        <v>0</v>
      </c>
      <c r="F18" s="158" t="b">
        <f>'5 - Overall Impact'!I10</f>
        <v>0</v>
      </c>
      <c r="G18" s="189" t="str">
        <f>'4 - Likelihood of Attack'!M10</f>
        <v>_</v>
      </c>
      <c r="H18" s="158" t="b">
        <f t="shared" ref="H18:H44" si="0">IF(G18="Very High","Threat event is ALMOST CERTAIN to occur.", IF(G18="High","Threat event is HIGHLY LIKELY to occur.", IF(G18="Mod", "Threat event is SOMEWHAT LIKELY to occur. ", IF(G18="Low", "Threat event is UNLIKELY to occur. ", IF(G18="Very Low","Threat event is HIGHLY UNLIKELY to occur.")))))</f>
        <v>0</v>
      </c>
      <c r="I18" s="160">
        <f>SQRT('4 - Likelihood of Attack'!L10*'5 - Overall Impact'!H10)</f>
        <v>0</v>
      </c>
      <c r="J18" s="189" t="str">
        <f t="shared" ref="J18:J47" si="1">IF(I18&lt;=$S$15,$S$16,IF(I18&lt;=$R$15,$Q$15,IF(I18&lt;=$R$14,$Q$14,IF(I18&lt;=$R$13,$Q$13,IF(I18&lt;=$R$12,$Q$12,IF(I18&lt;=$R$11,$Q$11))))))</f>
        <v>_</v>
      </c>
      <c r="K18" s="452" t="b">
        <f t="shared" ref="K18:K44" si="2">IF(J18="Very High"," Corrective measures are mandatory. A corrective action plan is to be put in place immediately.", IF(J18="High"," There is a strong need for corrective measures, the system may continue to operate, but a corrective action plan should be put in place within 30 days.", IF(J18="Mod", "Corrective actions are needed, and a plan incorporating these actions should be developed and implemented within 90 days.", IF(J18="Low", " Additional controls may be implemented, or management may decide to accept this risk. ", IF(J18="Very Low"," Additional controls may be implemented, or management may decide to accept this risk.")))))</f>
        <v>0</v>
      </c>
      <c r="L18" s="453"/>
      <c r="M18" s="454"/>
      <c r="N18" s="187"/>
      <c r="O18" s="187"/>
      <c r="P18" s="229"/>
    </row>
    <row r="19" spans="1:16" ht="84" customHeight="1" x14ac:dyDescent="0.25">
      <c r="A19" s="228" t="str">
        <f>'2 - Threat Classification'!A13</f>
        <v>R-02</v>
      </c>
      <c r="B19" s="196">
        <f>'2 - Threat Classification'!B13</f>
        <v>0</v>
      </c>
      <c r="C19" s="158">
        <f>'2 - Threat Classification'!F13</f>
        <v>0</v>
      </c>
      <c r="D19" s="159">
        <f>'2 - Threat Classification'!C13</f>
        <v>0</v>
      </c>
      <c r="E19" s="189">
        <f>'5 - Overall Impact'!G11</f>
        <v>0</v>
      </c>
      <c r="F19" s="158" t="b">
        <f>'5 - Overall Impact'!I11</f>
        <v>0</v>
      </c>
      <c r="G19" s="189" t="str">
        <f>'4 - Likelihood of Attack'!M11</f>
        <v>_</v>
      </c>
      <c r="H19" s="158" t="b">
        <f t="shared" si="0"/>
        <v>0</v>
      </c>
      <c r="I19" s="160">
        <f>SQRT('4 - Likelihood of Attack'!L11*'5 - Overall Impact'!H11)</f>
        <v>0</v>
      </c>
      <c r="J19" s="189" t="str">
        <f t="shared" si="1"/>
        <v>_</v>
      </c>
      <c r="K19" s="452" t="b">
        <f t="shared" si="2"/>
        <v>0</v>
      </c>
      <c r="L19" s="453"/>
      <c r="M19" s="454"/>
      <c r="N19" s="187"/>
      <c r="O19" s="187"/>
      <c r="P19" s="229"/>
    </row>
    <row r="20" spans="1:16" ht="84" customHeight="1" x14ac:dyDescent="0.25">
      <c r="A20" s="228" t="str">
        <f>'2 - Threat Classification'!A14</f>
        <v>R-03</v>
      </c>
      <c r="B20" s="196">
        <f>'2 - Threat Classification'!B14</f>
        <v>0</v>
      </c>
      <c r="C20" s="158">
        <f>'2 - Threat Classification'!F14</f>
        <v>0</v>
      </c>
      <c r="D20" s="159">
        <f>'2 - Threat Classification'!C14</f>
        <v>0</v>
      </c>
      <c r="E20" s="189">
        <f>'5 - Overall Impact'!G12</f>
        <v>0</v>
      </c>
      <c r="F20" s="158" t="b">
        <f>'5 - Overall Impact'!I12</f>
        <v>0</v>
      </c>
      <c r="G20" s="189" t="str">
        <f>'4 - Likelihood of Attack'!M12</f>
        <v>_</v>
      </c>
      <c r="H20" s="158" t="b">
        <f t="shared" si="0"/>
        <v>0</v>
      </c>
      <c r="I20" s="160">
        <f>SQRT('4 - Likelihood of Attack'!L12*'5 - Overall Impact'!H12)</f>
        <v>0</v>
      </c>
      <c r="J20" s="189" t="str">
        <f t="shared" si="1"/>
        <v>_</v>
      </c>
      <c r="K20" s="452" t="b">
        <f t="shared" si="2"/>
        <v>0</v>
      </c>
      <c r="L20" s="453"/>
      <c r="M20" s="454"/>
      <c r="N20" s="187"/>
      <c r="O20" s="187"/>
      <c r="P20" s="229"/>
    </row>
    <row r="21" spans="1:16" ht="84" customHeight="1" x14ac:dyDescent="0.25">
      <c r="A21" s="228" t="str">
        <f>'2 - Threat Classification'!A15</f>
        <v>R-04</v>
      </c>
      <c r="B21" s="196">
        <f>'2 - Threat Classification'!B15</f>
        <v>0</v>
      </c>
      <c r="C21" s="158">
        <f>'2 - Threat Classification'!F15</f>
        <v>0</v>
      </c>
      <c r="D21" s="159">
        <f>'2 - Threat Classification'!C15</f>
        <v>0</v>
      </c>
      <c r="E21" s="189">
        <f>'5 - Overall Impact'!G13</f>
        <v>0</v>
      </c>
      <c r="F21" s="158" t="b">
        <f>'5 - Overall Impact'!I13</f>
        <v>0</v>
      </c>
      <c r="G21" s="189" t="str">
        <f>'4 - Likelihood of Attack'!M13</f>
        <v>_</v>
      </c>
      <c r="H21" s="158" t="b">
        <f t="shared" si="0"/>
        <v>0</v>
      </c>
      <c r="I21" s="160">
        <f>SQRT('4 - Likelihood of Attack'!L13*'5 - Overall Impact'!H13)</f>
        <v>0</v>
      </c>
      <c r="J21" s="189" t="str">
        <f t="shared" si="1"/>
        <v>_</v>
      </c>
      <c r="K21" s="452" t="b">
        <f t="shared" si="2"/>
        <v>0</v>
      </c>
      <c r="L21" s="453"/>
      <c r="M21" s="454"/>
      <c r="N21" s="187"/>
      <c r="O21" s="187"/>
      <c r="P21" s="229"/>
    </row>
    <row r="22" spans="1:16" ht="84" customHeight="1" x14ac:dyDescent="0.25">
      <c r="A22" s="228" t="str">
        <f>'2 - Threat Classification'!A16</f>
        <v>R-05</v>
      </c>
      <c r="B22" s="196">
        <f>'2 - Threat Classification'!B16</f>
        <v>0</v>
      </c>
      <c r="C22" s="158">
        <f>'2 - Threat Classification'!F16</f>
        <v>0</v>
      </c>
      <c r="D22" s="159">
        <f>'2 - Threat Classification'!C16</f>
        <v>0</v>
      </c>
      <c r="E22" s="189">
        <f>'5 - Overall Impact'!G14</f>
        <v>0</v>
      </c>
      <c r="F22" s="158" t="b">
        <f>'5 - Overall Impact'!I14</f>
        <v>0</v>
      </c>
      <c r="G22" s="189" t="str">
        <f>'4 - Likelihood of Attack'!M14</f>
        <v>_</v>
      </c>
      <c r="H22" s="158" t="b">
        <f t="shared" si="0"/>
        <v>0</v>
      </c>
      <c r="I22" s="160">
        <f>SQRT('4 - Likelihood of Attack'!L14*'5 - Overall Impact'!H14)</f>
        <v>0</v>
      </c>
      <c r="J22" s="189" t="str">
        <f t="shared" si="1"/>
        <v>_</v>
      </c>
      <c r="K22" s="452" t="b">
        <f t="shared" si="2"/>
        <v>0</v>
      </c>
      <c r="L22" s="453"/>
      <c r="M22" s="454"/>
      <c r="N22" s="187"/>
      <c r="O22" s="187"/>
      <c r="P22" s="229"/>
    </row>
    <row r="23" spans="1:16" ht="84" customHeight="1" x14ac:dyDescent="0.25">
      <c r="A23" s="228" t="str">
        <f>'2 - Threat Classification'!A17</f>
        <v>R-06</v>
      </c>
      <c r="B23" s="196">
        <f>'2 - Threat Classification'!B17</f>
        <v>0</v>
      </c>
      <c r="C23" s="158">
        <f>'2 - Threat Classification'!F17</f>
        <v>0</v>
      </c>
      <c r="D23" s="159">
        <f>'2 - Threat Classification'!C17</f>
        <v>0</v>
      </c>
      <c r="E23" s="189">
        <f>'5 - Overall Impact'!G15</f>
        <v>0</v>
      </c>
      <c r="F23" s="158" t="b">
        <f>'5 - Overall Impact'!I15</f>
        <v>0</v>
      </c>
      <c r="G23" s="189" t="str">
        <f>'4 - Likelihood of Attack'!M15</f>
        <v>_</v>
      </c>
      <c r="H23" s="158" t="b">
        <f t="shared" si="0"/>
        <v>0</v>
      </c>
      <c r="I23" s="160">
        <f>SQRT('4 - Likelihood of Attack'!L15*'5 - Overall Impact'!H15)</f>
        <v>0</v>
      </c>
      <c r="J23" s="189" t="str">
        <f t="shared" si="1"/>
        <v>_</v>
      </c>
      <c r="K23" s="452" t="b">
        <f t="shared" si="2"/>
        <v>0</v>
      </c>
      <c r="L23" s="453"/>
      <c r="M23" s="454"/>
      <c r="N23" s="187"/>
      <c r="O23" s="187"/>
      <c r="P23" s="229"/>
    </row>
    <row r="24" spans="1:16" ht="90" x14ac:dyDescent="0.25">
      <c r="A24" s="228" t="str">
        <f>'2 - Threat Classification'!A18</f>
        <v>R-07</v>
      </c>
      <c r="B24" s="196">
        <f>'2 - Threat Classification'!B18</f>
        <v>0</v>
      </c>
      <c r="C24" s="158">
        <f>'2 - Threat Classification'!F18</f>
        <v>0</v>
      </c>
      <c r="D24" s="159">
        <f>'2 - Threat Classification'!C18</f>
        <v>0</v>
      </c>
      <c r="E24" s="189">
        <f>'5 - Overall Impact'!G16</f>
        <v>0</v>
      </c>
      <c r="F24" s="158" t="b">
        <f>'5 - Overall Impact'!I16</f>
        <v>0</v>
      </c>
      <c r="G24" s="189" t="str">
        <f>'4 - Likelihood of Attack'!M16</f>
        <v>_</v>
      </c>
      <c r="H24" s="158" t="b">
        <f t="shared" si="0"/>
        <v>0</v>
      </c>
      <c r="I24" s="160">
        <f>SQRT('4 - Likelihood of Attack'!L16*'5 - Overall Impact'!H16)</f>
        <v>0</v>
      </c>
      <c r="J24" s="189" t="str">
        <f t="shared" si="1"/>
        <v>_</v>
      </c>
      <c r="K24" s="452" t="b">
        <f t="shared" si="2"/>
        <v>0</v>
      </c>
      <c r="L24" s="453"/>
      <c r="M24" s="454"/>
      <c r="N24" s="187"/>
      <c r="O24" s="187"/>
      <c r="P24" s="229"/>
    </row>
    <row r="25" spans="1:16" ht="84" customHeight="1" x14ac:dyDescent="0.25">
      <c r="A25" s="228" t="str">
        <f>'2 - Threat Classification'!A19</f>
        <v>R-08</v>
      </c>
      <c r="B25" s="196">
        <f>'2 - Threat Classification'!B19</f>
        <v>0</v>
      </c>
      <c r="C25" s="158">
        <f>'2 - Threat Classification'!F19</f>
        <v>0</v>
      </c>
      <c r="D25" s="159">
        <f>'2 - Threat Classification'!C19</f>
        <v>0</v>
      </c>
      <c r="E25" s="189">
        <f>'5 - Overall Impact'!G17</f>
        <v>0</v>
      </c>
      <c r="F25" s="158" t="b">
        <f>'5 - Overall Impact'!I17</f>
        <v>0</v>
      </c>
      <c r="G25" s="189" t="str">
        <f>'4 - Likelihood of Attack'!M17</f>
        <v>_</v>
      </c>
      <c r="H25" s="158" t="b">
        <f t="shared" si="0"/>
        <v>0</v>
      </c>
      <c r="I25" s="160">
        <f>SQRT('4 - Likelihood of Attack'!L17*'5 - Overall Impact'!H17)</f>
        <v>0</v>
      </c>
      <c r="J25" s="189" t="str">
        <f t="shared" si="1"/>
        <v>_</v>
      </c>
      <c r="K25" s="452" t="b">
        <f t="shared" si="2"/>
        <v>0</v>
      </c>
      <c r="L25" s="453"/>
      <c r="M25" s="454"/>
      <c r="N25" s="187"/>
      <c r="O25" s="187"/>
      <c r="P25" s="229"/>
    </row>
    <row r="26" spans="1:16" ht="84" customHeight="1" x14ac:dyDescent="0.25">
      <c r="A26" s="228" t="str">
        <f>'2 - Threat Classification'!A20</f>
        <v>R-09</v>
      </c>
      <c r="B26" s="196">
        <f>'2 - Threat Classification'!B20</f>
        <v>0</v>
      </c>
      <c r="C26" s="158">
        <f>'2 - Threat Classification'!F20</f>
        <v>0</v>
      </c>
      <c r="D26" s="159">
        <f>'2 - Threat Classification'!C20</f>
        <v>0</v>
      </c>
      <c r="E26" s="189">
        <f>'5 - Overall Impact'!G18</f>
        <v>0</v>
      </c>
      <c r="F26" s="158" t="b">
        <f>'5 - Overall Impact'!I18</f>
        <v>0</v>
      </c>
      <c r="G26" s="189" t="str">
        <f>'4 - Likelihood of Attack'!M18</f>
        <v>_</v>
      </c>
      <c r="H26" s="158" t="b">
        <f t="shared" si="0"/>
        <v>0</v>
      </c>
      <c r="I26" s="160">
        <f>SQRT('4 - Likelihood of Attack'!L18*'5 - Overall Impact'!H18)</f>
        <v>0</v>
      </c>
      <c r="J26" s="189" t="str">
        <f t="shared" si="1"/>
        <v>_</v>
      </c>
      <c r="K26" s="452" t="b">
        <f t="shared" si="2"/>
        <v>0</v>
      </c>
      <c r="L26" s="453"/>
      <c r="M26" s="454"/>
      <c r="N26" s="187"/>
      <c r="O26" s="187"/>
      <c r="P26" s="229"/>
    </row>
    <row r="27" spans="1:16" x14ac:dyDescent="0.25">
      <c r="A27" s="228" t="str">
        <f>'2 - Threat Classification'!A21</f>
        <v>R-10</v>
      </c>
      <c r="B27" s="196">
        <f>'2 - Threat Classification'!B21</f>
        <v>0</v>
      </c>
      <c r="C27" s="158">
        <f>'2 - Threat Classification'!F21</f>
        <v>0</v>
      </c>
      <c r="D27" s="159">
        <f>'2 - Threat Classification'!C21</f>
        <v>0</v>
      </c>
      <c r="E27" s="189">
        <f>'5 - Overall Impact'!G19</f>
        <v>0</v>
      </c>
      <c r="F27" s="158" t="b">
        <f>'5 - Overall Impact'!I19</f>
        <v>0</v>
      </c>
      <c r="G27" s="189" t="str">
        <f>'4 - Likelihood of Attack'!M19</f>
        <v>_</v>
      </c>
      <c r="H27" s="158" t="b">
        <f t="shared" si="0"/>
        <v>0</v>
      </c>
      <c r="I27" s="160">
        <f>SQRT('4 - Likelihood of Attack'!L19*'5 - Overall Impact'!H19)</f>
        <v>0</v>
      </c>
      <c r="J27" s="189" t="str">
        <f t="shared" si="1"/>
        <v>_</v>
      </c>
      <c r="K27" s="452" t="b">
        <f t="shared" si="2"/>
        <v>0</v>
      </c>
      <c r="L27" s="453"/>
      <c r="M27" s="454"/>
      <c r="N27" s="187"/>
      <c r="O27" s="187"/>
      <c r="P27" s="229"/>
    </row>
    <row r="28" spans="1:16" ht="84" customHeight="1" x14ac:dyDescent="0.25">
      <c r="A28" s="228" t="str">
        <f>'2 - Threat Classification'!A22</f>
        <v>R-11</v>
      </c>
      <c r="B28" s="196">
        <f>'2 - Threat Classification'!B22</f>
        <v>0</v>
      </c>
      <c r="C28" s="158">
        <f>'2 - Threat Classification'!F22</f>
        <v>0</v>
      </c>
      <c r="D28" s="159">
        <f>'2 - Threat Classification'!C22</f>
        <v>0</v>
      </c>
      <c r="E28" s="189">
        <f>'5 - Overall Impact'!G20</f>
        <v>0</v>
      </c>
      <c r="F28" s="158" t="b">
        <f>'5 - Overall Impact'!I20</f>
        <v>0</v>
      </c>
      <c r="G28" s="189" t="str">
        <f>'4 - Likelihood of Attack'!M20</f>
        <v>_</v>
      </c>
      <c r="H28" s="158" t="b">
        <f t="shared" si="0"/>
        <v>0</v>
      </c>
      <c r="I28" s="160">
        <f>SQRT('4 - Likelihood of Attack'!L20*'5 - Overall Impact'!H20)</f>
        <v>0</v>
      </c>
      <c r="J28" s="189" t="str">
        <f t="shared" si="1"/>
        <v>_</v>
      </c>
      <c r="K28" s="461" t="b">
        <f t="shared" si="2"/>
        <v>0</v>
      </c>
      <c r="L28" s="462"/>
      <c r="M28" s="463"/>
      <c r="N28" s="187"/>
      <c r="O28" s="187"/>
      <c r="P28" s="229"/>
    </row>
    <row r="29" spans="1:16" ht="84" customHeight="1" x14ac:dyDescent="0.25">
      <c r="A29" s="228" t="str">
        <f>'2 - Threat Classification'!A23</f>
        <v>R-12</v>
      </c>
      <c r="B29" s="196">
        <f>'2 - Threat Classification'!B23</f>
        <v>0</v>
      </c>
      <c r="C29" s="158">
        <f>'2 - Threat Classification'!F23</f>
        <v>0</v>
      </c>
      <c r="D29" s="159">
        <f>'2 - Threat Classification'!C23</f>
        <v>0</v>
      </c>
      <c r="E29" s="189">
        <f>'5 - Overall Impact'!G21</f>
        <v>0</v>
      </c>
      <c r="F29" s="158" t="b">
        <f>'5 - Overall Impact'!I21</f>
        <v>0</v>
      </c>
      <c r="G29" s="189" t="str">
        <f>'4 - Likelihood of Attack'!M21</f>
        <v>_</v>
      </c>
      <c r="H29" s="158" t="b">
        <f t="shared" si="0"/>
        <v>0</v>
      </c>
      <c r="I29" s="160">
        <f>SQRT('4 - Likelihood of Attack'!L21*'5 - Overall Impact'!H21)</f>
        <v>0</v>
      </c>
      <c r="J29" s="189" t="str">
        <f t="shared" si="1"/>
        <v>_</v>
      </c>
      <c r="K29" s="461" t="b">
        <f t="shared" si="2"/>
        <v>0</v>
      </c>
      <c r="L29" s="462"/>
      <c r="M29" s="463"/>
      <c r="N29" s="187"/>
      <c r="O29" s="187"/>
      <c r="P29" s="229"/>
    </row>
    <row r="30" spans="1:16" ht="84" customHeight="1" x14ac:dyDescent="0.25">
      <c r="A30" s="228" t="str">
        <f>'2 - Threat Classification'!A24</f>
        <v>R-13</v>
      </c>
      <c r="B30" s="196">
        <f>'2 - Threat Classification'!B24</f>
        <v>0</v>
      </c>
      <c r="C30" s="158">
        <f>'2 - Threat Classification'!F24</f>
        <v>0</v>
      </c>
      <c r="D30" s="159">
        <f>'2 - Threat Classification'!C24</f>
        <v>0</v>
      </c>
      <c r="E30" s="189">
        <f>'5 - Overall Impact'!G22</f>
        <v>0</v>
      </c>
      <c r="F30" s="158" t="b">
        <f>'5 - Overall Impact'!I22</f>
        <v>0</v>
      </c>
      <c r="G30" s="189" t="str">
        <f>'4 - Likelihood of Attack'!M22</f>
        <v>_</v>
      </c>
      <c r="H30" s="158" t="b">
        <f t="shared" si="0"/>
        <v>0</v>
      </c>
      <c r="I30" s="160">
        <f>SQRT('4 - Likelihood of Attack'!L22*'5 - Overall Impact'!H22)</f>
        <v>0</v>
      </c>
      <c r="J30" s="189" t="str">
        <f t="shared" si="1"/>
        <v>_</v>
      </c>
      <c r="K30" s="452" t="b">
        <f t="shared" si="2"/>
        <v>0</v>
      </c>
      <c r="L30" s="453"/>
      <c r="M30" s="454"/>
      <c r="N30" s="187"/>
      <c r="O30" s="187"/>
      <c r="P30" s="229"/>
    </row>
    <row r="31" spans="1:16" ht="84" customHeight="1" x14ac:dyDescent="0.25">
      <c r="A31" s="228" t="str">
        <f>'2 - Threat Classification'!A25</f>
        <v>R-14</v>
      </c>
      <c r="B31" s="196">
        <f>'2 - Threat Classification'!B25</f>
        <v>0</v>
      </c>
      <c r="C31" s="158">
        <f>'2 - Threat Classification'!F25</f>
        <v>0</v>
      </c>
      <c r="D31" s="159">
        <f>'2 - Threat Classification'!C25</f>
        <v>0</v>
      </c>
      <c r="E31" s="189">
        <f>'5 - Overall Impact'!G23</f>
        <v>0</v>
      </c>
      <c r="F31" s="158" t="b">
        <f>'5 - Overall Impact'!I23</f>
        <v>0</v>
      </c>
      <c r="G31" s="189" t="str">
        <f>'4 - Likelihood of Attack'!M23</f>
        <v>_</v>
      </c>
      <c r="H31" s="158" t="b">
        <f t="shared" si="0"/>
        <v>0</v>
      </c>
      <c r="I31" s="160">
        <f>SQRT('4 - Likelihood of Attack'!L23*'5 - Overall Impact'!H23)</f>
        <v>0</v>
      </c>
      <c r="J31" s="189" t="str">
        <f t="shared" si="1"/>
        <v>_</v>
      </c>
      <c r="K31" s="452" t="b">
        <f t="shared" si="2"/>
        <v>0</v>
      </c>
      <c r="L31" s="453"/>
      <c r="M31" s="454"/>
      <c r="N31" s="187"/>
      <c r="O31" s="187"/>
      <c r="P31" s="229"/>
    </row>
    <row r="32" spans="1:16" ht="84" customHeight="1" x14ac:dyDescent="0.25">
      <c r="A32" s="228" t="str">
        <f>'2 - Threat Classification'!A26</f>
        <v>R-15</v>
      </c>
      <c r="B32" s="196">
        <f>'2 - Threat Classification'!B26</f>
        <v>0</v>
      </c>
      <c r="C32" s="158">
        <f>'2 - Threat Classification'!F26</f>
        <v>0</v>
      </c>
      <c r="D32" s="159">
        <f>'2 - Threat Classification'!C26</f>
        <v>0</v>
      </c>
      <c r="E32" s="189">
        <f>'5 - Overall Impact'!G24</f>
        <v>0</v>
      </c>
      <c r="F32" s="158" t="b">
        <f>'5 - Overall Impact'!I24</f>
        <v>0</v>
      </c>
      <c r="G32" s="189" t="str">
        <f>'4 - Likelihood of Attack'!M24</f>
        <v>_</v>
      </c>
      <c r="H32" s="158" t="b">
        <f t="shared" si="0"/>
        <v>0</v>
      </c>
      <c r="I32" s="160">
        <f>SQRT('4 - Likelihood of Attack'!L24*'5 - Overall Impact'!H24)</f>
        <v>0</v>
      </c>
      <c r="J32" s="189" t="str">
        <f t="shared" si="1"/>
        <v>_</v>
      </c>
      <c r="K32" s="452" t="b">
        <f t="shared" si="2"/>
        <v>0</v>
      </c>
      <c r="L32" s="453"/>
      <c r="M32" s="454"/>
      <c r="N32" s="187"/>
      <c r="O32" s="187"/>
      <c r="P32" s="229"/>
    </row>
    <row r="33" spans="1:16" ht="84" customHeight="1" x14ac:dyDescent="0.25">
      <c r="A33" s="228" t="str">
        <f>'2 - Threat Classification'!A27</f>
        <v>R-16</v>
      </c>
      <c r="B33" s="196">
        <f>'2 - Threat Classification'!B27</f>
        <v>0</v>
      </c>
      <c r="C33" s="158">
        <f>'2 - Threat Classification'!F27</f>
        <v>0</v>
      </c>
      <c r="D33" s="159">
        <f>'2 - Threat Classification'!C27</f>
        <v>0</v>
      </c>
      <c r="E33" s="189">
        <f>'5 - Overall Impact'!G25</f>
        <v>0</v>
      </c>
      <c r="F33" s="158" t="b">
        <f>'5 - Overall Impact'!I25</f>
        <v>0</v>
      </c>
      <c r="G33" s="189" t="str">
        <f>'4 - Likelihood of Attack'!M25</f>
        <v>_</v>
      </c>
      <c r="H33" s="158" t="b">
        <f t="shared" si="0"/>
        <v>0</v>
      </c>
      <c r="I33" s="160">
        <f>SQRT('4 - Likelihood of Attack'!L25*'5 - Overall Impact'!H25)</f>
        <v>0</v>
      </c>
      <c r="J33" s="189" t="str">
        <f t="shared" si="1"/>
        <v>_</v>
      </c>
      <c r="K33" s="452" t="b">
        <f t="shared" si="2"/>
        <v>0</v>
      </c>
      <c r="L33" s="453"/>
      <c r="M33" s="454"/>
      <c r="N33" s="187"/>
      <c r="O33" s="187"/>
      <c r="P33" s="229"/>
    </row>
    <row r="34" spans="1:16" ht="84" customHeight="1" x14ac:dyDescent="0.25">
      <c r="A34" s="228" t="str">
        <f>'2 - Threat Classification'!A28</f>
        <v>R-17</v>
      </c>
      <c r="B34" s="196">
        <f>'2 - Threat Classification'!B28</f>
        <v>0</v>
      </c>
      <c r="C34" s="158">
        <f>'2 - Threat Classification'!F28</f>
        <v>0</v>
      </c>
      <c r="D34" s="159">
        <f>'2 - Threat Classification'!C28</f>
        <v>0</v>
      </c>
      <c r="E34" s="189">
        <f>'5 - Overall Impact'!G26</f>
        <v>0</v>
      </c>
      <c r="F34" s="158" t="b">
        <f>'5 - Overall Impact'!I26</f>
        <v>0</v>
      </c>
      <c r="G34" s="189" t="str">
        <f>'4 - Likelihood of Attack'!M26</f>
        <v>_</v>
      </c>
      <c r="H34" s="158" t="b">
        <f t="shared" si="0"/>
        <v>0</v>
      </c>
      <c r="I34" s="160">
        <f>SQRT('4 - Likelihood of Attack'!L26*'5 - Overall Impact'!H26)</f>
        <v>0</v>
      </c>
      <c r="J34" s="189" t="str">
        <f t="shared" si="1"/>
        <v>_</v>
      </c>
      <c r="K34" s="452" t="b">
        <f t="shared" si="2"/>
        <v>0</v>
      </c>
      <c r="L34" s="453"/>
      <c r="M34" s="454"/>
      <c r="N34" s="187"/>
      <c r="O34" s="187"/>
      <c r="P34" s="229"/>
    </row>
    <row r="35" spans="1:16" ht="84" customHeight="1" x14ac:dyDescent="0.25">
      <c r="A35" s="228" t="str">
        <f>'2 - Threat Classification'!A29</f>
        <v>R-18</v>
      </c>
      <c r="B35" s="196">
        <f>'2 - Threat Classification'!B29</f>
        <v>0</v>
      </c>
      <c r="C35" s="158">
        <f>'2 - Threat Classification'!F29</f>
        <v>0</v>
      </c>
      <c r="D35" s="159">
        <f>'2 - Threat Classification'!C29</f>
        <v>0</v>
      </c>
      <c r="E35" s="189">
        <f>'5 - Overall Impact'!G27</f>
        <v>0</v>
      </c>
      <c r="F35" s="158" t="b">
        <f>'5 - Overall Impact'!I27</f>
        <v>0</v>
      </c>
      <c r="G35" s="189" t="str">
        <f>'4 - Likelihood of Attack'!M27</f>
        <v>_</v>
      </c>
      <c r="H35" s="158" t="b">
        <f t="shared" si="0"/>
        <v>0</v>
      </c>
      <c r="I35" s="160">
        <f>SQRT('4 - Likelihood of Attack'!L27*'5 - Overall Impact'!H27)</f>
        <v>0</v>
      </c>
      <c r="J35" s="189" t="str">
        <f t="shared" si="1"/>
        <v>_</v>
      </c>
      <c r="K35" s="452" t="b">
        <f t="shared" si="2"/>
        <v>0</v>
      </c>
      <c r="L35" s="453"/>
      <c r="M35" s="454"/>
      <c r="N35" s="187"/>
      <c r="O35" s="187"/>
      <c r="P35" s="229"/>
    </row>
    <row r="36" spans="1:16" ht="84" customHeight="1" x14ac:dyDescent="0.25">
      <c r="A36" s="228" t="str">
        <f>'2 - Threat Classification'!A30</f>
        <v>R-19</v>
      </c>
      <c r="B36" s="196">
        <f>'2 - Threat Classification'!B30</f>
        <v>0</v>
      </c>
      <c r="C36" s="158">
        <f>'2 - Threat Classification'!F30</f>
        <v>0</v>
      </c>
      <c r="D36" s="159">
        <f>'2 - Threat Classification'!C30</f>
        <v>0</v>
      </c>
      <c r="E36" s="189">
        <f>'5 - Overall Impact'!G28</f>
        <v>0</v>
      </c>
      <c r="F36" s="158" t="b">
        <f>'5 - Overall Impact'!I28</f>
        <v>0</v>
      </c>
      <c r="G36" s="189" t="str">
        <f>'4 - Likelihood of Attack'!M28</f>
        <v>_</v>
      </c>
      <c r="H36" s="158" t="b">
        <f t="shared" si="0"/>
        <v>0</v>
      </c>
      <c r="I36" s="160">
        <f>SQRT('4 - Likelihood of Attack'!L28*'5 - Overall Impact'!H28)</f>
        <v>0</v>
      </c>
      <c r="J36" s="189" t="str">
        <f t="shared" si="1"/>
        <v>_</v>
      </c>
      <c r="K36" s="452" t="b">
        <f t="shared" si="2"/>
        <v>0</v>
      </c>
      <c r="L36" s="453"/>
      <c r="M36" s="454"/>
      <c r="N36" s="187"/>
      <c r="O36" s="187"/>
      <c r="P36" s="229"/>
    </row>
    <row r="37" spans="1:16" ht="84" customHeight="1" x14ac:dyDescent="0.25">
      <c r="A37" s="228" t="str">
        <f>'2 - Threat Classification'!A31</f>
        <v>R-20</v>
      </c>
      <c r="B37" s="196">
        <f>'2 - Threat Classification'!B31</f>
        <v>0</v>
      </c>
      <c r="C37" s="158">
        <f>'2 - Threat Classification'!F31</f>
        <v>0</v>
      </c>
      <c r="D37" s="159">
        <f>'2 - Threat Classification'!C31</f>
        <v>0</v>
      </c>
      <c r="E37" s="189">
        <f>'5 - Overall Impact'!G29</f>
        <v>0</v>
      </c>
      <c r="F37" s="158" t="b">
        <f>'5 - Overall Impact'!I29</f>
        <v>0</v>
      </c>
      <c r="G37" s="189" t="str">
        <f>'4 - Likelihood of Attack'!M29</f>
        <v>_</v>
      </c>
      <c r="H37" s="158" t="b">
        <f t="shared" si="0"/>
        <v>0</v>
      </c>
      <c r="I37" s="160">
        <f>SQRT('4 - Likelihood of Attack'!L29*'5 - Overall Impact'!H29)</f>
        <v>0</v>
      </c>
      <c r="J37" s="189" t="str">
        <f t="shared" si="1"/>
        <v>_</v>
      </c>
      <c r="K37" s="452" t="b">
        <f t="shared" si="2"/>
        <v>0</v>
      </c>
      <c r="L37" s="453"/>
      <c r="M37" s="454"/>
      <c r="N37" s="187"/>
      <c r="O37" s="187"/>
      <c r="P37" s="229"/>
    </row>
    <row r="38" spans="1:16" ht="84" customHeight="1" x14ac:dyDescent="0.25">
      <c r="A38" s="228" t="str">
        <f>'2 - Threat Classification'!A32</f>
        <v>R-21</v>
      </c>
      <c r="B38" s="196">
        <f>'2 - Threat Classification'!B32</f>
        <v>0</v>
      </c>
      <c r="C38" s="158">
        <f>'2 - Threat Classification'!F32</f>
        <v>0</v>
      </c>
      <c r="D38" s="159">
        <f>'2 - Threat Classification'!C32</f>
        <v>0</v>
      </c>
      <c r="E38" s="189">
        <f>'5 - Overall Impact'!G30</f>
        <v>0</v>
      </c>
      <c r="F38" s="158" t="b">
        <f>'5 - Overall Impact'!I30</f>
        <v>0</v>
      </c>
      <c r="G38" s="189" t="str">
        <f>'4 - Likelihood of Attack'!M30</f>
        <v>_</v>
      </c>
      <c r="H38" s="158" t="b">
        <f t="shared" si="0"/>
        <v>0</v>
      </c>
      <c r="I38" s="160">
        <f>SQRT('4 - Likelihood of Attack'!L30*'5 - Overall Impact'!H30)</f>
        <v>0</v>
      </c>
      <c r="J38" s="189" t="str">
        <f t="shared" si="1"/>
        <v>_</v>
      </c>
      <c r="K38" s="452" t="b">
        <f t="shared" si="2"/>
        <v>0</v>
      </c>
      <c r="L38" s="453"/>
      <c r="M38" s="454"/>
      <c r="N38" s="187"/>
      <c r="O38" s="187"/>
      <c r="P38" s="229"/>
    </row>
    <row r="39" spans="1:16" ht="84" customHeight="1" x14ac:dyDescent="0.25">
      <c r="A39" s="228" t="str">
        <f>'2 - Threat Classification'!A33</f>
        <v>R-22</v>
      </c>
      <c r="B39" s="196">
        <f>'2 - Threat Classification'!B33</f>
        <v>0</v>
      </c>
      <c r="C39" s="158">
        <f>'2 - Threat Classification'!F33</f>
        <v>0</v>
      </c>
      <c r="D39" s="159">
        <f>'2 - Threat Classification'!C33</f>
        <v>0</v>
      </c>
      <c r="E39" s="189">
        <f>'5 - Overall Impact'!G31</f>
        <v>0</v>
      </c>
      <c r="F39" s="158" t="b">
        <f>'5 - Overall Impact'!I31</f>
        <v>0</v>
      </c>
      <c r="G39" s="189" t="str">
        <f>'4 - Likelihood of Attack'!M31</f>
        <v>_</v>
      </c>
      <c r="H39" s="158" t="b">
        <f t="shared" si="0"/>
        <v>0</v>
      </c>
      <c r="I39" s="160">
        <f>SQRT('4 - Likelihood of Attack'!L31*'5 - Overall Impact'!H31)</f>
        <v>0</v>
      </c>
      <c r="J39" s="189" t="str">
        <f t="shared" si="1"/>
        <v>_</v>
      </c>
      <c r="K39" s="452" t="b">
        <f t="shared" si="2"/>
        <v>0</v>
      </c>
      <c r="L39" s="453"/>
      <c r="M39" s="454"/>
      <c r="N39" s="187"/>
      <c r="O39" s="187"/>
      <c r="P39" s="229"/>
    </row>
    <row r="40" spans="1:16" ht="84" customHeight="1" x14ac:dyDescent="0.25">
      <c r="A40" s="228" t="str">
        <f>'2 - Threat Classification'!A34</f>
        <v>R-23</v>
      </c>
      <c r="B40" s="196">
        <f>'2 - Threat Classification'!B34</f>
        <v>0</v>
      </c>
      <c r="C40" s="158">
        <f>'2 - Threat Classification'!F34</f>
        <v>0</v>
      </c>
      <c r="D40" s="159">
        <f>'2 - Threat Classification'!C34</f>
        <v>0</v>
      </c>
      <c r="E40" s="189">
        <f>'5 - Overall Impact'!G32</f>
        <v>0</v>
      </c>
      <c r="F40" s="158" t="b">
        <f>'5 - Overall Impact'!I32</f>
        <v>0</v>
      </c>
      <c r="G40" s="189" t="str">
        <f>'4 - Likelihood of Attack'!M32</f>
        <v>_</v>
      </c>
      <c r="H40" s="158" t="b">
        <f t="shared" si="0"/>
        <v>0</v>
      </c>
      <c r="I40" s="160">
        <f>SQRT('4 - Likelihood of Attack'!L32*'5 - Overall Impact'!H32)</f>
        <v>0</v>
      </c>
      <c r="J40" s="189" t="str">
        <f t="shared" si="1"/>
        <v>_</v>
      </c>
      <c r="K40" s="452" t="b">
        <f t="shared" si="2"/>
        <v>0</v>
      </c>
      <c r="L40" s="453"/>
      <c r="M40" s="454"/>
      <c r="N40" s="187"/>
      <c r="O40" s="187"/>
      <c r="P40" s="229"/>
    </row>
    <row r="41" spans="1:16" ht="84" customHeight="1" x14ac:dyDescent="0.25">
      <c r="A41" s="228" t="str">
        <f>'2 - Threat Classification'!A35</f>
        <v>R-24</v>
      </c>
      <c r="B41" s="196">
        <f>'2 - Threat Classification'!B35</f>
        <v>0</v>
      </c>
      <c r="C41" s="158">
        <f>'2 - Threat Classification'!F35</f>
        <v>0</v>
      </c>
      <c r="D41" s="159">
        <f>'2 - Threat Classification'!C35</f>
        <v>0</v>
      </c>
      <c r="E41" s="189">
        <f>'5 - Overall Impact'!G33</f>
        <v>0</v>
      </c>
      <c r="F41" s="158" t="b">
        <f>'5 - Overall Impact'!I33</f>
        <v>0</v>
      </c>
      <c r="G41" s="189" t="str">
        <f>'4 - Likelihood of Attack'!M33</f>
        <v>_</v>
      </c>
      <c r="H41" s="158" t="b">
        <f t="shared" si="0"/>
        <v>0</v>
      </c>
      <c r="I41" s="160">
        <f>SQRT('4 - Likelihood of Attack'!L33*'5 - Overall Impact'!H33)</f>
        <v>0</v>
      </c>
      <c r="J41" s="189" t="str">
        <f t="shared" si="1"/>
        <v>_</v>
      </c>
      <c r="K41" s="452" t="b">
        <f t="shared" si="2"/>
        <v>0</v>
      </c>
      <c r="L41" s="453"/>
      <c r="M41" s="454"/>
      <c r="N41" s="187"/>
      <c r="O41" s="187"/>
      <c r="P41" s="229"/>
    </row>
    <row r="42" spans="1:16" ht="84" customHeight="1" x14ac:dyDescent="0.25">
      <c r="A42" s="228" t="str">
        <f>'2 - Threat Classification'!A36</f>
        <v>R-25</v>
      </c>
      <c r="B42" s="196">
        <f>'2 - Threat Classification'!B36</f>
        <v>0</v>
      </c>
      <c r="C42" s="158">
        <f>'2 - Threat Classification'!F36</f>
        <v>0</v>
      </c>
      <c r="D42" s="159">
        <f>'2 - Threat Classification'!C36</f>
        <v>0</v>
      </c>
      <c r="E42" s="189">
        <f>'5 - Overall Impact'!G34</f>
        <v>0</v>
      </c>
      <c r="F42" s="158" t="b">
        <f>'5 - Overall Impact'!I34</f>
        <v>0</v>
      </c>
      <c r="G42" s="189" t="str">
        <f>'4 - Likelihood of Attack'!M34</f>
        <v>_</v>
      </c>
      <c r="H42" s="158" t="b">
        <f t="shared" si="0"/>
        <v>0</v>
      </c>
      <c r="I42" s="160">
        <f>SQRT('4 - Likelihood of Attack'!L34*'5 - Overall Impact'!H34)</f>
        <v>0</v>
      </c>
      <c r="J42" s="189" t="str">
        <f t="shared" si="1"/>
        <v>_</v>
      </c>
      <c r="K42" s="452" t="b">
        <f t="shared" si="2"/>
        <v>0</v>
      </c>
      <c r="L42" s="453"/>
      <c r="M42" s="454"/>
      <c r="N42" s="187"/>
      <c r="O42" s="187"/>
      <c r="P42" s="229"/>
    </row>
    <row r="43" spans="1:16" ht="84" customHeight="1" x14ac:dyDescent="0.25">
      <c r="A43" s="228" t="str">
        <f>'2 - Threat Classification'!A37</f>
        <v>R-26</v>
      </c>
      <c r="B43" s="196">
        <f>'2 - Threat Classification'!B37</f>
        <v>0</v>
      </c>
      <c r="C43" s="158">
        <f>'2 - Threat Classification'!F37</f>
        <v>0</v>
      </c>
      <c r="D43" s="159">
        <f>'2 - Threat Classification'!C37</f>
        <v>0</v>
      </c>
      <c r="E43" s="189">
        <f>'5 - Overall Impact'!G35</f>
        <v>0</v>
      </c>
      <c r="F43" s="158" t="b">
        <f>'5 - Overall Impact'!I35</f>
        <v>0</v>
      </c>
      <c r="G43" s="189" t="str">
        <f>'4 - Likelihood of Attack'!M35</f>
        <v>_</v>
      </c>
      <c r="H43" s="158" t="b">
        <f t="shared" si="0"/>
        <v>0</v>
      </c>
      <c r="I43" s="160">
        <f>SQRT('4 - Likelihood of Attack'!L35*'5 - Overall Impact'!H35)</f>
        <v>0</v>
      </c>
      <c r="J43" s="189" t="str">
        <f t="shared" si="1"/>
        <v>_</v>
      </c>
      <c r="K43" s="452" t="b">
        <f t="shared" si="2"/>
        <v>0</v>
      </c>
      <c r="L43" s="453"/>
      <c r="M43" s="454"/>
      <c r="N43" s="187"/>
      <c r="O43" s="187"/>
      <c r="P43" s="229"/>
    </row>
    <row r="44" spans="1:16" ht="84" customHeight="1" x14ac:dyDescent="0.25">
      <c r="A44" s="228" t="str">
        <f>'2 - Threat Classification'!A38</f>
        <v>R-27</v>
      </c>
      <c r="B44" s="196">
        <f>'2 - Threat Classification'!B38</f>
        <v>0</v>
      </c>
      <c r="C44" s="158">
        <f>'2 - Threat Classification'!F38</f>
        <v>0</v>
      </c>
      <c r="D44" s="159">
        <f>'2 - Threat Classification'!C38</f>
        <v>0</v>
      </c>
      <c r="E44" s="189">
        <f>'5 - Overall Impact'!G36</f>
        <v>0</v>
      </c>
      <c r="F44" s="158" t="b">
        <f>'5 - Overall Impact'!I36</f>
        <v>0</v>
      </c>
      <c r="G44" s="189" t="str">
        <f>'4 - Likelihood of Attack'!M36</f>
        <v>_</v>
      </c>
      <c r="H44" s="158" t="b">
        <f t="shared" si="0"/>
        <v>0</v>
      </c>
      <c r="I44" s="160">
        <f>SQRT('4 - Likelihood of Attack'!L36*'5 - Overall Impact'!H36)</f>
        <v>0</v>
      </c>
      <c r="J44" s="189" t="str">
        <f t="shared" si="1"/>
        <v>_</v>
      </c>
      <c r="K44" s="452" t="b">
        <f t="shared" si="2"/>
        <v>0</v>
      </c>
      <c r="L44" s="453"/>
      <c r="M44" s="454"/>
      <c r="N44" s="187"/>
      <c r="O44" s="187"/>
      <c r="P44" s="229"/>
    </row>
    <row r="45" spans="1:16" ht="84" customHeight="1" x14ac:dyDescent="0.25">
      <c r="A45" s="228" t="str">
        <f>'2 - Threat Classification'!A39</f>
        <v>R-28</v>
      </c>
      <c r="B45" s="196">
        <f>'2 - Threat Classification'!B39</f>
        <v>0</v>
      </c>
      <c r="C45" s="158">
        <f>'2 - Threat Classification'!F39</f>
        <v>0</v>
      </c>
      <c r="D45" s="159">
        <f>'2 - Threat Classification'!C39</f>
        <v>0</v>
      </c>
      <c r="E45" s="189">
        <f>'5 - Overall Impact'!G37</f>
        <v>0</v>
      </c>
      <c r="F45" s="158" t="b">
        <f>'5 - Overall Impact'!I37</f>
        <v>0</v>
      </c>
      <c r="G45" s="189" t="str">
        <f>'4 - Likelihood of Attack'!M37</f>
        <v>_</v>
      </c>
      <c r="H45" s="158" t="b">
        <f t="shared" ref="H45:H47" si="3">IF(G45="Very High","Threat event is ALMOST CERTAIN to occur.", IF(G45="High","Threat event is HIGHLY LIKELY to occur.", IF(G45="Mod", "Threat event is SOMEWHAT LIKELY to occur. ", IF(G45="Low", "Threat event is UNLIKELY to occur. ", IF(G45="Very Low","Threat event is HIGHLY UNLIKELY to occur.")))))</f>
        <v>0</v>
      </c>
      <c r="I45" s="160">
        <f>SQRT('4 - Likelihood of Attack'!L37*'5 - Overall Impact'!H37)</f>
        <v>0</v>
      </c>
      <c r="J45" s="189" t="str">
        <f t="shared" si="1"/>
        <v>_</v>
      </c>
      <c r="K45" s="452" t="b">
        <f t="shared" ref="K45:K47" si="4">IF(J45="Very High"," Corrective measures are mandatory. A corrective action plan is to be put in place immediately.", IF(J45="High"," There is a strong need for corrective measures, the system may continue to operate, but a corrective action plan should be put in place within 30 days.", IF(J45="Mod", "Corrective actions are needed, and a plan incorporating these actions should be developed and implemented within 90 days.", IF(J45="Low", " Additional controls may be implemented, or management may decide to accept this risk. ", IF(J45="Very Low"," Additional controls may be implemented, or management may decide to accept this risk.")))))</f>
        <v>0</v>
      </c>
      <c r="L45" s="453"/>
      <c r="M45" s="454"/>
      <c r="N45" s="187"/>
      <c r="O45" s="187"/>
      <c r="P45" s="229"/>
    </row>
    <row r="46" spans="1:16" ht="84" customHeight="1" x14ac:dyDescent="0.25">
      <c r="A46" s="228" t="str">
        <f>'2 - Threat Classification'!A40</f>
        <v>R-29</v>
      </c>
      <c r="B46" s="196">
        <f>'2 - Threat Classification'!B40</f>
        <v>0</v>
      </c>
      <c r="C46" s="158">
        <f>'2 - Threat Classification'!F40</f>
        <v>0</v>
      </c>
      <c r="D46" s="159">
        <f>'2 - Threat Classification'!C40</f>
        <v>0</v>
      </c>
      <c r="E46" s="189">
        <f>'5 - Overall Impact'!G38</f>
        <v>0</v>
      </c>
      <c r="F46" s="158" t="b">
        <f>'5 - Overall Impact'!I38</f>
        <v>0</v>
      </c>
      <c r="G46" s="189" t="str">
        <f>'4 - Likelihood of Attack'!M38</f>
        <v>_</v>
      </c>
      <c r="H46" s="158" t="b">
        <f t="shared" si="3"/>
        <v>0</v>
      </c>
      <c r="I46" s="160">
        <f>SQRT('4 - Likelihood of Attack'!L38*'5 - Overall Impact'!H38)</f>
        <v>0</v>
      </c>
      <c r="J46" s="189" t="str">
        <f t="shared" si="1"/>
        <v>_</v>
      </c>
      <c r="K46" s="452" t="b">
        <f t="shared" si="4"/>
        <v>0</v>
      </c>
      <c r="L46" s="453"/>
      <c r="M46" s="454"/>
      <c r="N46" s="187"/>
      <c r="O46" s="187"/>
      <c r="P46" s="229"/>
    </row>
    <row r="47" spans="1:16" ht="84" customHeight="1" thickBot="1" x14ac:dyDescent="0.3">
      <c r="A47" s="230" t="str">
        <f>'2 - Threat Classification'!A41</f>
        <v>R-30</v>
      </c>
      <c r="B47" s="231">
        <f>'2 - Threat Classification'!B41</f>
        <v>0</v>
      </c>
      <c r="C47" s="232">
        <f>'2 - Threat Classification'!F41</f>
        <v>0</v>
      </c>
      <c r="D47" s="233">
        <f>'2 - Threat Classification'!C41</f>
        <v>0</v>
      </c>
      <c r="E47" s="234">
        <f>'5 - Overall Impact'!G39</f>
        <v>0</v>
      </c>
      <c r="F47" s="232" t="b">
        <f>'5 - Overall Impact'!I39</f>
        <v>0</v>
      </c>
      <c r="G47" s="234" t="str">
        <f>'4 - Likelihood of Attack'!M39</f>
        <v>_</v>
      </c>
      <c r="H47" s="232" t="b">
        <f t="shared" si="3"/>
        <v>0</v>
      </c>
      <c r="I47" s="235">
        <f>SQRT('4 - Likelihood of Attack'!L39*'5 - Overall Impact'!H39)</f>
        <v>0</v>
      </c>
      <c r="J47" s="234" t="str">
        <f t="shared" si="1"/>
        <v>_</v>
      </c>
      <c r="K47" s="464" t="b">
        <f t="shared" si="4"/>
        <v>0</v>
      </c>
      <c r="L47" s="465"/>
      <c r="M47" s="466"/>
      <c r="N47" s="236"/>
      <c r="O47" s="236"/>
      <c r="P47" s="237"/>
    </row>
  </sheetData>
  <sheetProtection algorithmName="SHA-512" hashValue="vZkiS0faLHLDE/fNAYP2BX4XtxUoDlb0ccfiD9JY5CMlBPhBczG5s7+lzjNCy7KNPUlKelFm3pqDpDPVx0p23Q==" saltValue="pKnKWYgdWDLgHnuRZnTgXQ==" spinCount="100000" sheet="1" objects="1" scenarios="1" formatRows="0" insertRows="0"/>
  <mergeCells count="94">
    <mergeCell ref="K46:M46"/>
    <mergeCell ref="K47:M47"/>
    <mergeCell ref="K41:M41"/>
    <mergeCell ref="K42:M42"/>
    <mergeCell ref="K43:M43"/>
    <mergeCell ref="K44:M44"/>
    <mergeCell ref="K45:M45"/>
    <mergeCell ref="K36:M36"/>
    <mergeCell ref="K37:M37"/>
    <mergeCell ref="K38:M38"/>
    <mergeCell ref="K39:M39"/>
    <mergeCell ref="K40:M40"/>
    <mergeCell ref="K31:M31"/>
    <mergeCell ref="K32:M32"/>
    <mergeCell ref="K33:M33"/>
    <mergeCell ref="K34:M34"/>
    <mergeCell ref="K35:M35"/>
    <mergeCell ref="K27:M27"/>
    <mergeCell ref="K28:M28"/>
    <mergeCell ref="K29:M29"/>
    <mergeCell ref="K30:M30"/>
    <mergeCell ref="K20:M20"/>
    <mergeCell ref="K22:M22"/>
    <mergeCell ref="K23:M23"/>
    <mergeCell ref="K24:M24"/>
    <mergeCell ref="K25:M25"/>
    <mergeCell ref="K26:M26"/>
    <mergeCell ref="K18:M18"/>
    <mergeCell ref="K16:M16"/>
    <mergeCell ref="K17:M17"/>
    <mergeCell ref="K19:M19"/>
    <mergeCell ref="K21:M21"/>
    <mergeCell ref="A2:A7"/>
    <mergeCell ref="A15:M15"/>
    <mergeCell ref="F13:M13"/>
    <mergeCell ref="F14:M14"/>
    <mergeCell ref="F9:M9"/>
    <mergeCell ref="A8:M8"/>
    <mergeCell ref="A9:D9"/>
    <mergeCell ref="F10:M10"/>
    <mergeCell ref="F11:M11"/>
    <mergeCell ref="F12:M12"/>
    <mergeCell ref="B10:D10"/>
    <mergeCell ref="B11:D11"/>
    <mergeCell ref="B12:D12"/>
    <mergeCell ref="B13:D13"/>
    <mergeCell ref="B14:D14"/>
    <mergeCell ref="D4:E4"/>
    <mergeCell ref="Q9:S9"/>
    <mergeCell ref="G16:H16"/>
    <mergeCell ref="Q8:S8"/>
    <mergeCell ref="B16:B17"/>
    <mergeCell ref="C16:C17"/>
    <mergeCell ref="D16:D17"/>
    <mergeCell ref="E16:F16"/>
    <mergeCell ref="I16:J16"/>
    <mergeCell ref="N16:N17"/>
    <mergeCell ref="O16:O17"/>
    <mergeCell ref="P16:P17"/>
    <mergeCell ref="N9:P9"/>
    <mergeCell ref="N15:P15"/>
    <mergeCell ref="D5:E5"/>
    <mergeCell ref="H3:I7"/>
    <mergeCell ref="F3:G3"/>
    <mergeCell ref="F4:G4"/>
    <mergeCell ref="D6:E6"/>
    <mergeCell ref="J2:K2"/>
    <mergeCell ref="L7:M7"/>
    <mergeCell ref="J3:K3"/>
    <mergeCell ref="J4:K4"/>
    <mergeCell ref="J5:K5"/>
    <mergeCell ref="J6:K6"/>
    <mergeCell ref="J7:K7"/>
    <mergeCell ref="L3:M3"/>
    <mergeCell ref="L4:M4"/>
    <mergeCell ref="L5:M5"/>
    <mergeCell ref="L6:M6"/>
    <mergeCell ref="L2:M2"/>
    <mergeCell ref="A1:P1"/>
    <mergeCell ref="A16:A17"/>
    <mergeCell ref="F6:G6"/>
    <mergeCell ref="F7:G7"/>
    <mergeCell ref="H2:I2"/>
    <mergeCell ref="F2:G2"/>
    <mergeCell ref="F5:G5"/>
    <mergeCell ref="B7:C7"/>
    <mergeCell ref="B6:C6"/>
    <mergeCell ref="B4:C4"/>
    <mergeCell ref="D7:E7"/>
    <mergeCell ref="B2:C2"/>
    <mergeCell ref="B3:C3"/>
    <mergeCell ref="B5:C5"/>
    <mergeCell ref="D2:E2"/>
    <mergeCell ref="D3:E3"/>
  </mergeCells>
  <conditionalFormatting sqref="I18:I47">
    <cfRule type="cellIs" dxfId="37" priority="101" operator="equal">
      <formula>"very low"</formula>
    </cfRule>
    <cfRule type="cellIs" dxfId="36" priority="102" operator="equal">
      <formula>"low"</formula>
    </cfRule>
    <cfRule type="cellIs" dxfId="35" priority="103" operator="equal">
      <formula>"mod"</formula>
    </cfRule>
    <cfRule type="cellIs" dxfId="34" priority="104" operator="equal">
      <formula>"high"</formula>
    </cfRule>
    <cfRule type="cellIs" dxfId="33" priority="105" operator="equal">
      <formula>"very high"</formula>
    </cfRule>
  </conditionalFormatting>
  <conditionalFormatting sqref="H18:H47">
    <cfRule type="containsText" dxfId="32" priority="2" operator="containsText" text="FALSE">
      <formula>NOT(ISERROR(SEARCH("FALSE",H18)))</formula>
    </cfRule>
    <cfRule type="cellIs" dxfId="31" priority="94" operator="equal">
      <formula>"very low"</formula>
    </cfRule>
    <cfRule type="cellIs" dxfId="30" priority="95" operator="equal">
      <formula>"LOW"</formula>
    </cfRule>
    <cfRule type="cellIs" dxfId="29" priority="96" operator="equal">
      <formula>"very low"</formula>
    </cfRule>
    <cfRule type="cellIs" dxfId="28" priority="97" operator="equal">
      <formula>"low"</formula>
    </cfRule>
    <cfRule type="cellIs" dxfId="27" priority="98" operator="equal">
      <formula>"mod"</formula>
    </cfRule>
    <cfRule type="cellIs" dxfId="26" priority="99" operator="equal">
      <formula>"high"</formula>
    </cfRule>
    <cfRule type="cellIs" dxfId="25" priority="100" operator="equal">
      <formula>"very high"</formula>
    </cfRule>
  </conditionalFormatting>
  <conditionalFormatting sqref="E18:E47">
    <cfRule type="cellIs" dxfId="24" priority="84" operator="equal">
      <formula>"Criticality-LOW"</formula>
    </cfRule>
    <cfRule type="cellIs" dxfId="23" priority="85" operator="equal">
      <formula>"Confidentiality-LOW"</formula>
    </cfRule>
    <cfRule type="cellIs" dxfId="22" priority="90" operator="equal">
      <formula>"Criticality-MOD"</formula>
    </cfRule>
    <cfRule type="cellIs" dxfId="21" priority="91" operator="equal">
      <formula>"Confidentiality-MOD"</formula>
    </cfRule>
    <cfRule type="cellIs" dxfId="20" priority="92" operator="equal">
      <formula>"Criticality-HIGH"</formula>
    </cfRule>
    <cfRule type="cellIs" dxfId="19" priority="93" operator="equal">
      <formula>"Confidentiality-HIGH"</formula>
    </cfRule>
  </conditionalFormatting>
  <conditionalFormatting sqref="J18:J47">
    <cfRule type="cellIs" dxfId="18" priority="32" operator="equal">
      <formula>"Very Low"</formula>
    </cfRule>
    <cfRule type="cellIs" dxfId="17" priority="33" operator="equal">
      <formula>"Low"</formula>
    </cfRule>
    <cfRule type="cellIs" dxfId="16" priority="50" operator="equal">
      <formula>"mod"</formula>
    </cfRule>
    <cfRule type="cellIs" dxfId="15" priority="52" operator="equal">
      <formula>"very high"</formula>
    </cfRule>
  </conditionalFormatting>
  <conditionalFormatting sqref="J18:J47">
    <cfRule type="cellIs" dxfId="14" priority="47" operator="equal">
      <formula>"high"</formula>
    </cfRule>
  </conditionalFormatting>
  <conditionalFormatting sqref="G18:G47">
    <cfRule type="cellIs" dxfId="13" priority="76" operator="equal">
      <formula>"Very Low"</formula>
    </cfRule>
    <cfRule type="cellIs" dxfId="12" priority="77" operator="equal">
      <formula>"Low"</formula>
    </cfRule>
    <cfRule type="cellIs" dxfId="11" priority="172" operator="equal">
      <formula>"mod"</formula>
    </cfRule>
    <cfRule type="cellIs" dxfId="10" priority="173" operator="equal">
      <formula>"high"</formula>
    </cfRule>
    <cfRule type="cellIs" dxfId="9" priority="174" operator="equal">
      <formula>"very high"</formula>
    </cfRule>
  </conditionalFormatting>
  <conditionalFormatting sqref="E10:E14">
    <cfRule type="cellIs" dxfId="8" priority="65" operator="equal">
      <formula>"Very Low"</formula>
    </cfRule>
    <cfRule type="cellIs" dxfId="7" priority="66" operator="equal">
      <formula>"Low"</formula>
    </cfRule>
    <cfRule type="cellIs" dxfId="6" priority="131" operator="equal">
      <formula>"high"</formula>
    </cfRule>
    <cfRule type="cellIs" dxfId="5" priority="187" operator="equal">
      <formula>"mod"</formula>
    </cfRule>
    <cfRule type="cellIs" dxfId="4" priority="189" operator="equal">
      <formula>"very high"</formula>
    </cfRule>
  </conditionalFormatting>
  <conditionalFormatting sqref="B10:D14">
    <cfRule type="cellIs" dxfId="3" priority="5" operator="equal">
      <formula>0</formula>
    </cfRule>
  </conditionalFormatting>
  <conditionalFormatting sqref="B18:D47">
    <cfRule type="cellIs" dxfId="2" priority="4" operator="equal">
      <formula>0</formula>
    </cfRule>
  </conditionalFormatting>
  <conditionalFormatting sqref="F18:F47">
    <cfRule type="containsText" dxfId="1" priority="3" operator="containsText" text="FALSE">
      <formula>NOT(ISERROR(SEARCH("FALSE",F18)))</formula>
    </cfRule>
  </conditionalFormatting>
  <conditionalFormatting sqref="K18:M47">
    <cfRule type="containsText" dxfId="0" priority="1" operator="containsText" text="FALSE">
      <formula>NOT(ISERROR(SEARCH("FALSE",K18)))</formula>
    </cfRule>
  </conditionalFormatting>
  <pageMargins left="0.25" right="0.2" top="0.25" bottom="0.25" header="0.3" footer="0.3"/>
  <pageSetup scale="54" fitToHeight="0" orientation="landscape" r:id="rId1"/>
  <headerFooter>
    <oddFooter>&amp;C&amp;"Arial,Bold"&amp;10Pursuant to §149.433 of the Ohio Revised Code, this document is exempt from public disclosure.</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66FF99"/>
    <pageSetUpPr fitToPage="1"/>
  </sheetPr>
  <dimension ref="A1:R36"/>
  <sheetViews>
    <sheetView topLeftCell="A19" zoomScaleNormal="100" workbookViewId="0">
      <selection activeCell="B7" sqref="B7"/>
    </sheetView>
  </sheetViews>
  <sheetFormatPr defaultRowHeight="15" x14ac:dyDescent="0.25"/>
  <cols>
    <col min="1" max="1" width="4.7109375" customWidth="1"/>
    <col min="2" max="2" width="20.28515625" customWidth="1"/>
    <col min="3" max="3" width="12.28515625" customWidth="1"/>
    <col min="5" max="5" width="7.28515625" customWidth="1"/>
    <col min="7" max="7" width="18.28515625" customWidth="1"/>
    <col min="8" max="8" width="19.140625" customWidth="1"/>
    <col min="9" max="9" width="25.28515625" customWidth="1"/>
    <col min="18" max="18" width="23.7109375" customWidth="1"/>
  </cols>
  <sheetData>
    <row r="1" spans="1:18" x14ac:dyDescent="0.25">
      <c r="A1" s="98"/>
      <c r="B1" s="471"/>
      <c r="C1" s="471"/>
    </row>
    <row r="2" spans="1:18" x14ac:dyDescent="0.25">
      <c r="A2" s="98"/>
      <c r="B2" s="471"/>
      <c r="C2" s="471"/>
    </row>
    <row r="3" spans="1:18" ht="31.15" customHeight="1" x14ac:dyDescent="0.25">
      <c r="A3" s="98"/>
      <c r="B3" s="471"/>
      <c r="C3" s="471"/>
    </row>
    <row r="4" spans="1:18" ht="16.149999999999999" customHeight="1" x14ac:dyDescent="0.25">
      <c r="A4" s="98"/>
      <c r="B4" s="471"/>
      <c r="C4" s="471"/>
      <c r="E4" s="388" t="s">
        <v>316</v>
      </c>
      <c r="F4" s="388"/>
      <c r="G4" s="468" t="str">
        <f>Assessment!A3</f>
        <v>Today</v>
      </c>
      <c r="H4" s="469"/>
      <c r="I4" s="103" t="s">
        <v>324</v>
      </c>
      <c r="J4" s="469" t="str">
        <f>Assessment!B6</f>
        <v>Assessor 1</v>
      </c>
      <c r="K4" s="469"/>
      <c r="L4" s="469"/>
    </row>
    <row r="5" spans="1:18" x14ac:dyDescent="0.25">
      <c r="A5" s="467" t="s">
        <v>358</v>
      </c>
      <c r="B5" s="472" t="s">
        <v>60</v>
      </c>
      <c r="C5" s="472"/>
      <c r="E5" s="388" t="s">
        <v>319</v>
      </c>
      <c r="F5" s="388"/>
      <c r="G5" s="469">
        <f>Assessment!D3</f>
        <v>0</v>
      </c>
      <c r="H5" s="469"/>
      <c r="I5" s="470" t="s">
        <v>265</v>
      </c>
      <c r="J5" s="469">
        <f>Assessment!F3</f>
        <v>0</v>
      </c>
      <c r="K5" s="469"/>
      <c r="L5" s="469"/>
    </row>
    <row r="6" spans="1:18" x14ac:dyDescent="0.25">
      <c r="A6" s="467"/>
      <c r="B6" s="99" t="s">
        <v>326</v>
      </c>
      <c r="C6" s="99" t="s">
        <v>296</v>
      </c>
      <c r="E6" s="388" t="s">
        <v>323</v>
      </c>
      <c r="F6" s="388"/>
      <c r="G6" s="468">
        <f>Assessment!B3</f>
        <v>0</v>
      </c>
      <c r="H6" s="469"/>
      <c r="I6" s="470"/>
      <c r="J6" s="469">
        <f>Assessment!F4</f>
        <v>0</v>
      </c>
      <c r="K6" s="469"/>
      <c r="L6" s="469"/>
    </row>
    <row r="7" spans="1:18" ht="60" x14ac:dyDescent="0.25">
      <c r="A7" s="100" t="str">
        <f>'2 - Threat Classification'!A12</f>
        <v>R-01</v>
      </c>
      <c r="B7" s="182">
        <f>'6 - Risk Assessment Report'!D18</f>
        <v>0</v>
      </c>
      <c r="C7" s="102">
        <f>'6 - Risk Assessment Report'!I18</f>
        <v>0</v>
      </c>
      <c r="D7" s="81"/>
      <c r="E7" s="97"/>
      <c r="F7" s="97"/>
      <c r="G7" s="97"/>
      <c r="H7" s="97"/>
      <c r="I7" s="97"/>
      <c r="J7" s="97"/>
      <c r="K7" s="97"/>
      <c r="L7" s="97"/>
      <c r="M7" s="97"/>
      <c r="N7" s="97"/>
      <c r="O7" s="97"/>
      <c r="P7" s="97"/>
      <c r="Q7" s="97"/>
      <c r="R7" s="81"/>
    </row>
    <row r="8" spans="1:18" ht="45" customHeight="1" x14ac:dyDescent="0.25">
      <c r="A8" s="100" t="str">
        <f>'2 - Threat Classification'!A13</f>
        <v>R-02</v>
      </c>
      <c r="B8" s="101">
        <f>'6 - Risk Assessment Report'!D19</f>
        <v>0</v>
      </c>
      <c r="C8" s="102">
        <f>'6 - Risk Assessment Report'!I19</f>
        <v>0</v>
      </c>
      <c r="D8" s="81"/>
      <c r="E8" s="97"/>
      <c r="F8" s="97"/>
      <c r="G8" s="97"/>
      <c r="H8" s="97"/>
      <c r="I8" s="97"/>
      <c r="J8" s="97"/>
      <c r="K8" s="97"/>
      <c r="L8" s="97"/>
      <c r="M8" s="97"/>
      <c r="N8" s="97"/>
      <c r="O8" s="97"/>
      <c r="P8" s="97"/>
      <c r="Q8" s="97"/>
      <c r="R8" s="81"/>
    </row>
    <row r="9" spans="1:18" ht="45" customHeight="1" x14ac:dyDescent="0.25">
      <c r="A9" s="100" t="str">
        <f>'2 - Threat Classification'!A14</f>
        <v>R-03</v>
      </c>
      <c r="B9" s="101">
        <f>'6 - Risk Assessment Report'!D20</f>
        <v>0</v>
      </c>
      <c r="C9" s="102">
        <f>'6 - Risk Assessment Report'!I20</f>
        <v>0</v>
      </c>
      <c r="D9" s="81"/>
      <c r="E9" s="81"/>
      <c r="F9" s="81"/>
      <c r="G9" s="81"/>
      <c r="H9" s="81"/>
      <c r="I9" s="81"/>
      <c r="J9" s="81"/>
      <c r="K9" s="81"/>
      <c r="L9" s="81"/>
      <c r="M9" s="81"/>
      <c r="N9" s="81"/>
      <c r="O9" s="81"/>
      <c r="P9" s="81"/>
      <c r="Q9" s="81"/>
      <c r="R9" s="81"/>
    </row>
    <row r="10" spans="1:18" ht="45" customHeight="1" x14ac:dyDescent="0.25">
      <c r="A10" s="100" t="str">
        <f>'2 - Threat Classification'!A15</f>
        <v>R-04</v>
      </c>
      <c r="B10" s="101">
        <f>'6 - Risk Assessment Report'!D21</f>
        <v>0</v>
      </c>
      <c r="C10" s="102">
        <f>'6 - Risk Assessment Report'!I21</f>
        <v>0</v>
      </c>
      <c r="D10" s="81"/>
      <c r="E10" s="81"/>
      <c r="F10" s="81"/>
      <c r="G10" s="81"/>
      <c r="H10" s="81"/>
      <c r="I10" s="81"/>
      <c r="J10" s="81"/>
      <c r="K10" s="81"/>
      <c r="L10" s="81"/>
      <c r="M10" s="81"/>
      <c r="N10" s="81"/>
      <c r="O10" s="81"/>
      <c r="P10" s="81"/>
      <c r="Q10" s="81"/>
      <c r="R10" s="81"/>
    </row>
    <row r="11" spans="1:18" ht="45" customHeight="1" x14ac:dyDescent="0.25">
      <c r="A11" s="100" t="str">
        <f>'2 - Threat Classification'!A16</f>
        <v>R-05</v>
      </c>
      <c r="B11" s="101">
        <f>'6 - Risk Assessment Report'!D22</f>
        <v>0</v>
      </c>
      <c r="C11" s="102">
        <f>'6 - Risk Assessment Report'!I22</f>
        <v>0</v>
      </c>
      <c r="D11" s="81"/>
      <c r="E11" s="81"/>
      <c r="F11" s="81"/>
      <c r="G11" s="81"/>
      <c r="H11" s="81"/>
      <c r="I11" s="81"/>
      <c r="J11" s="81"/>
      <c r="K11" s="81"/>
      <c r="L11" s="81"/>
      <c r="M11" s="81"/>
      <c r="N11" s="81"/>
      <c r="O11" s="81"/>
      <c r="P11" s="81"/>
      <c r="Q11" s="81"/>
      <c r="R11" s="81"/>
    </row>
    <row r="12" spans="1:18" ht="45" customHeight="1" x14ac:dyDescent="0.25">
      <c r="A12" s="100" t="str">
        <f>'2 - Threat Classification'!A17</f>
        <v>R-06</v>
      </c>
      <c r="B12" s="101">
        <f>'6 - Risk Assessment Report'!D23</f>
        <v>0</v>
      </c>
      <c r="C12" s="102">
        <f>'6 - Risk Assessment Report'!I23</f>
        <v>0</v>
      </c>
      <c r="D12" s="81"/>
      <c r="E12" s="81"/>
      <c r="F12" s="81"/>
      <c r="G12" s="81"/>
      <c r="H12" s="81"/>
      <c r="I12" s="81"/>
      <c r="J12" s="81"/>
      <c r="K12" s="81"/>
      <c r="L12" s="81"/>
      <c r="M12" s="81"/>
      <c r="N12" s="81"/>
      <c r="O12" s="81"/>
      <c r="P12" s="81"/>
      <c r="Q12" s="81"/>
      <c r="R12" s="81"/>
    </row>
    <row r="13" spans="1:18" ht="45" customHeight="1" x14ac:dyDescent="0.25">
      <c r="A13" s="100" t="str">
        <f>'2 - Threat Classification'!A18</f>
        <v>R-07</v>
      </c>
      <c r="B13" s="101">
        <f>'6 - Risk Assessment Report'!D24</f>
        <v>0</v>
      </c>
      <c r="C13" s="102">
        <f>'6 - Risk Assessment Report'!I24</f>
        <v>0</v>
      </c>
      <c r="D13" s="81"/>
      <c r="E13" s="81"/>
      <c r="F13" s="81"/>
      <c r="G13" s="81"/>
      <c r="H13" s="81"/>
      <c r="I13" s="81"/>
      <c r="J13" s="81"/>
      <c r="K13" s="81"/>
      <c r="L13" s="81"/>
      <c r="M13" s="81"/>
      <c r="N13" s="81"/>
      <c r="O13" s="81"/>
      <c r="P13" s="81"/>
      <c r="Q13" s="81"/>
      <c r="R13" s="81"/>
    </row>
    <row r="14" spans="1:18" ht="45" customHeight="1" x14ac:dyDescent="0.25">
      <c r="A14" s="100" t="str">
        <f>'2 - Threat Classification'!A19</f>
        <v>R-08</v>
      </c>
      <c r="B14" s="101">
        <f>'6 - Risk Assessment Report'!D25</f>
        <v>0</v>
      </c>
      <c r="C14" s="102">
        <f>'6 - Risk Assessment Report'!I25</f>
        <v>0</v>
      </c>
      <c r="D14" s="81"/>
      <c r="E14" s="81"/>
      <c r="F14" s="81"/>
      <c r="G14" s="81"/>
      <c r="H14" s="81"/>
      <c r="I14" s="81"/>
      <c r="J14" s="81"/>
      <c r="K14" s="81"/>
      <c r="L14" s="81"/>
      <c r="M14" s="81"/>
      <c r="N14" s="81"/>
      <c r="O14" s="81"/>
      <c r="P14" s="81"/>
      <c r="Q14" s="81"/>
      <c r="R14" s="81"/>
    </row>
    <row r="15" spans="1:18" ht="45" customHeight="1" x14ac:dyDescent="0.25">
      <c r="A15" s="100" t="str">
        <f>'2 - Threat Classification'!A20</f>
        <v>R-09</v>
      </c>
      <c r="B15" s="101">
        <f>'6 - Risk Assessment Report'!D26</f>
        <v>0</v>
      </c>
      <c r="C15" s="102">
        <f>'6 - Risk Assessment Report'!I26</f>
        <v>0</v>
      </c>
      <c r="D15" s="81"/>
      <c r="E15" s="81"/>
      <c r="F15" s="81"/>
      <c r="G15" s="81"/>
      <c r="H15" s="81"/>
      <c r="I15" s="81"/>
      <c r="J15" s="81"/>
      <c r="K15" s="81"/>
      <c r="L15" s="81"/>
      <c r="M15" s="81"/>
      <c r="N15" s="81"/>
      <c r="O15" s="81"/>
      <c r="P15" s="81"/>
      <c r="Q15" s="81"/>
      <c r="R15" s="81"/>
    </row>
    <row r="16" spans="1:18" ht="45" customHeight="1" x14ac:dyDescent="0.25">
      <c r="A16" s="100" t="str">
        <f>'2 - Threat Classification'!A21</f>
        <v>R-10</v>
      </c>
      <c r="B16" s="101">
        <f>'6 - Risk Assessment Report'!D27</f>
        <v>0</v>
      </c>
      <c r="C16" s="102">
        <f>'6 - Risk Assessment Report'!I27</f>
        <v>0</v>
      </c>
      <c r="D16" s="81"/>
      <c r="E16" s="81"/>
      <c r="F16" s="81"/>
      <c r="G16" s="81"/>
      <c r="H16" s="81"/>
      <c r="I16" s="81"/>
      <c r="J16" s="81"/>
      <c r="K16" s="81"/>
      <c r="L16" s="81"/>
      <c r="M16" s="81"/>
      <c r="N16" s="81"/>
      <c r="O16" s="81"/>
      <c r="P16" s="81"/>
      <c r="Q16" s="81"/>
      <c r="R16" s="81"/>
    </row>
    <row r="17" spans="1:18" ht="45" customHeight="1" x14ac:dyDescent="0.25">
      <c r="A17" s="100" t="str">
        <f>'2 - Threat Classification'!A22</f>
        <v>R-11</v>
      </c>
      <c r="B17" s="101">
        <f>'6 - Risk Assessment Report'!D28</f>
        <v>0</v>
      </c>
      <c r="C17" s="102">
        <f>'6 - Risk Assessment Report'!I28</f>
        <v>0</v>
      </c>
      <c r="D17" s="81"/>
      <c r="E17" s="81"/>
      <c r="F17" s="81"/>
      <c r="G17" s="81"/>
      <c r="H17" s="81"/>
      <c r="I17" s="81"/>
      <c r="J17" s="81"/>
      <c r="K17" s="81"/>
      <c r="L17" s="81"/>
      <c r="M17" s="81"/>
      <c r="N17" s="81"/>
      <c r="O17" s="81"/>
      <c r="P17" s="81"/>
      <c r="Q17" s="81"/>
      <c r="R17" s="81"/>
    </row>
    <row r="18" spans="1:18" ht="45" customHeight="1" x14ac:dyDescent="0.25">
      <c r="A18" s="100" t="str">
        <f>'2 - Threat Classification'!A23</f>
        <v>R-12</v>
      </c>
      <c r="B18" s="101">
        <f>'6 - Risk Assessment Report'!D29</f>
        <v>0</v>
      </c>
      <c r="C18" s="102">
        <f>'6 - Risk Assessment Report'!I29</f>
        <v>0</v>
      </c>
      <c r="D18" s="81"/>
      <c r="E18" s="81"/>
      <c r="F18" s="81"/>
      <c r="G18" s="81"/>
      <c r="H18" s="81"/>
      <c r="I18" s="81"/>
      <c r="J18" s="81"/>
      <c r="K18" s="81"/>
      <c r="L18" s="81"/>
      <c r="M18" s="81"/>
      <c r="N18" s="81"/>
      <c r="O18" s="81"/>
      <c r="P18" s="81"/>
      <c r="Q18" s="81"/>
      <c r="R18" s="81"/>
    </row>
    <row r="19" spans="1:18" ht="45" customHeight="1" x14ac:dyDescent="0.25">
      <c r="A19" s="100" t="str">
        <f>'2 - Threat Classification'!A24</f>
        <v>R-13</v>
      </c>
      <c r="B19" s="101">
        <f>'6 - Risk Assessment Report'!D30</f>
        <v>0</v>
      </c>
      <c r="C19" s="102">
        <f>'6 - Risk Assessment Report'!I30</f>
        <v>0</v>
      </c>
      <c r="D19" s="81"/>
      <c r="E19" s="81"/>
      <c r="F19" s="81"/>
      <c r="G19" s="81"/>
      <c r="H19" s="81"/>
      <c r="I19" s="81"/>
      <c r="J19" s="81"/>
      <c r="K19" s="81"/>
      <c r="L19" s="81"/>
      <c r="M19" s="81"/>
      <c r="N19" s="81"/>
      <c r="O19" s="81"/>
      <c r="P19" s="81"/>
      <c r="Q19" s="81"/>
      <c r="R19" s="81"/>
    </row>
    <row r="20" spans="1:18" ht="45" customHeight="1" x14ac:dyDescent="0.25">
      <c r="A20" s="100" t="str">
        <f>'2 - Threat Classification'!A25</f>
        <v>R-14</v>
      </c>
      <c r="B20" s="101">
        <f>'6 - Risk Assessment Report'!D31</f>
        <v>0</v>
      </c>
      <c r="C20" s="102">
        <f>'6 - Risk Assessment Report'!I31</f>
        <v>0</v>
      </c>
      <c r="D20" s="81"/>
      <c r="E20" s="81"/>
      <c r="F20" s="81"/>
      <c r="G20" s="81"/>
      <c r="H20" s="81"/>
      <c r="I20" s="81"/>
      <c r="J20" s="81"/>
      <c r="K20" s="81"/>
      <c r="L20" s="81"/>
      <c r="M20" s="81"/>
      <c r="N20" s="81"/>
      <c r="O20" s="81"/>
      <c r="P20" s="81"/>
      <c r="Q20" s="81"/>
      <c r="R20" s="81"/>
    </row>
    <row r="21" spans="1:18" ht="45" customHeight="1" x14ac:dyDescent="0.25">
      <c r="A21" s="100" t="str">
        <f>'2 - Threat Classification'!A26</f>
        <v>R-15</v>
      </c>
      <c r="B21" s="101">
        <f>'6 - Risk Assessment Report'!D32</f>
        <v>0</v>
      </c>
      <c r="C21" s="102">
        <f>'6 - Risk Assessment Report'!I32</f>
        <v>0</v>
      </c>
      <c r="D21" s="81"/>
      <c r="E21" s="81"/>
      <c r="F21" s="81"/>
      <c r="G21" s="81"/>
      <c r="H21" s="81"/>
      <c r="I21" s="81"/>
      <c r="J21" s="81"/>
      <c r="K21" s="81"/>
      <c r="L21" s="81"/>
      <c r="M21" s="81"/>
      <c r="N21" s="81"/>
      <c r="O21" s="81"/>
      <c r="P21" s="81"/>
      <c r="Q21" s="81"/>
      <c r="R21" s="81"/>
    </row>
    <row r="22" spans="1:18" ht="45" customHeight="1" x14ac:dyDescent="0.25">
      <c r="A22" s="100" t="str">
        <f>'2 - Threat Classification'!A27</f>
        <v>R-16</v>
      </c>
      <c r="B22" s="101">
        <f>'6 - Risk Assessment Report'!D33</f>
        <v>0</v>
      </c>
      <c r="C22" s="102">
        <f>'6 - Risk Assessment Report'!I33</f>
        <v>0</v>
      </c>
      <c r="D22" s="81"/>
      <c r="E22" s="81"/>
      <c r="F22" s="81"/>
      <c r="G22" s="81"/>
      <c r="H22" s="81"/>
      <c r="I22" s="81"/>
      <c r="J22" s="81"/>
      <c r="K22" s="81"/>
      <c r="L22" s="81"/>
      <c r="M22" s="81"/>
      <c r="N22" s="81"/>
      <c r="O22" s="81"/>
      <c r="P22" s="81"/>
      <c r="Q22" s="81"/>
      <c r="R22" s="81"/>
    </row>
    <row r="23" spans="1:18" ht="45" customHeight="1" x14ac:dyDescent="0.25">
      <c r="A23" s="100" t="str">
        <f>'2 - Threat Classification'!A28</f>
        <v>R-17</v>
      </c>
      <c r="B23" s="101">
        <f>'6 - Risk Assessment Report'!D34</f>
        <v>0</v>
      </c>
      <c r="C23" s="102">
        <f>'6 - Risk Assessment Report'!I34</f>
        <v>0</v>
      </c>
      <c r="D23" s="81"/>
      <c r="E23" s="81"/>
      <c r="F23" s="81"/>
      <c r="G23" s="81"/>
      <c r="H23" s="81"/>
      <c r="I23" s="81"/>
      <c r="J23" s="81"/>
      <c r="K23" s="81"/>
      <c r="L23" s="81"/>
      <c r="M23" s="81"/>
      <c r="N23" s="81"/>
      <c r="O23" s="81"/>
      <c r="P23" s="81"/>
      <c r="Q23" s="81"/>
      <c r="R23" s="81"/>
    </row>
    <row r="24" spans="1:18" ht="45" customHeight="1" x14ac:dyDescent="0.25">
      <c r="A24" s="100" t="str">
        <f>'2 - Threat Classification'!A29</f>
        <v>R-18</v>
      </c>
      <c r="B24" s="101">
        <f>'6 - Risk Assessment Report'!D35</f>
        <v>0</v>
      </c>
      <c r="C24" s="102">
        <f>'6 - Risk Assessment Report'!I35</f>
        <v>0</v>
      </c>
    </row>
    <row r="25" spans="1:18" ht="45" customHeight="1" x14ac:dyDescent="0.25">
      <c r="A25" s="100" t="str">
        <f>'2 - Threat Classification'!A30</f>
        <v>R-19</v>
      </c>
      <c r="B25" s="101">
        <f>'6 - Risk Assessment Report'!D36</f>
        <v>0</v>
      </c>
      <c r="C25" s="102">
        <f>'6 - Risk Assessment Report'!I36</f>
        <v>0</v>
      </c>
    </row>
    <row r="26" spans="1:18" ht="45" customHeight="1" x14ac:dyDescent="0.25">
      <c r="A26" s="100" t="str">
        <f>'2 - Threat Classification'!A31</f>
        <v>R-20</v>
      </c>
      <c r="B26" s="101">
        <f>'6 - Risk Assessment Report'!D37</f>
        <v>0</v>
      </c>
      <c r="C26" s="102">
        <f>'6 - Risk Assessment Report'!I37</f>
        <v>0</v>
      </c>
    </row>
    <row r="27" spans="1:18" ht="45" customHeight="1" x14ac:dyDescent="0.25">
      <c r="A27" s="100" t="str">
        <f>'2 - Threat Classification'!A32</f>
        <v>R-21</v>
      </c>
      <c r="B27" s="101">
        <f>'6 - Risk Assessment Report'!D38</f>
        <v>0</v>
      </c>
      <c r="C27" s="102">
        <f>'6 - Risk Assessment Report'!I38</f>
        <v>0</v>
      </c>
    </row>
    <row r="28" spans="1:18" ht="45" customHeight="1" x14ac:dyDescent="0.25">
      <c r="A28" s="100" t="str">
        <f>'2 - Threat Classification'!A33</f>
        <v>R-22</v>
      </c>
      <c r="B28" s="101">
        <f>'6 - Risk Assessment Report'!D39</f>
        <v>0</v>
      </c>
      <c r="C28" s="102">
        <f>'6 - Risk Assessment Report'!I39</f>
        <v>0</v>
      </c>
    </row>
    <row r="29" spans="1:18" ht="45" customHeight="1" x14ac:dyDescent="0.25">
      <c r="A29" s="100" t="str">
        <f>'2 - Threat Classification'!A34</f>
        <v>R-23</v>
      </c>
      <c r="B29" s="101">
        <f>'6 - Risk Assessment Report'!D40</f>
        <v>0</v>
      </c>
      <c r="C29" s="102">
        <f>'6 - Risk Assessment Report'!I40</f>
        <v>0</v>
      </c>
    </row>
    <row r="30" spans="1:18" ht="45" customHeight="1" x14ac:dyDescent="0.25">
      <c r="A30" s="100" t="str">
        <f>'2 - Threat Classification'!A35</f>
        <v>R-24</v>
      </c>
      <c r="B30" s="101">
        <f>'6 - Risk Assessment Report'!D41</f>
        <v>0</v>
      </c>
      <c r="C30" s="102">
        <f>'6 - Risk Assessment Report'!I41</f>
        <v>0</v>
      </c>
    </row>
    <row r="31" spans="1:18" ht="45" customHeight="1" x14ac:dyDescent="0.25">
      <c r="A31" s="100" t="str">
        <f>'2 - Threat Classification'!A36</f>
        <v>R-25</v>
      </c>
      <c r="B31" s="101">
        <f>'6 - Risk Assessment Report'!D42</f>
        <v>0</v>
      </c>
      <c r="C31" s="102">
        <f>'6 - Risk Assessment Report'!I42</f>
        <v>0</v>
      </c>
    </row>
    <row r="32" spans="1:18" ht="45" customHeight="1" x14ac:dyDescent="0.25">
      <c r="A32" s="100" t="str">
        <f>'2 - Threat Classification'!A37</f>
        <v>R-26</v>
      </c>
      <c r="B32" s="101">
        <f>'6 - Risk Assessment Report'!D43</f>
        <v>0</v>
      </c>
      <c r="C32" s="102">
        <f>'6 - Risk Assessment Report'!I43</f>
        <v>0</v>
      </c>
    </row>
    <row r="33" spans="1:3" ht="45" customHeight="1" x14ac:dyDescent="0.25">
      <c r="A33" s="100" t="str">
        <f>'2 - Threat Classification'!A38</f>
        <v>R-27</v>
      </c>
      <c r="B33" s="101">
        <f>'6 - Risk Assessment Report'!D44</f>
        <v>0</v>
      </c>
      <c r="C33" s="102">
        <f>'6 - Risk Assessment Report'!I44</f>
        <v>0</v>
      </c>
    </row>
    <row r="34" spans="1:3" ht="45" customHeight="1" x14ac:dyDescent="0.25">
      <c r="A34" s="100" t="str">
        <f>'2 - Threat Classification'!A39</f>
        <v>R-28</v>
      </c>
      <c r="B34" s="101">
        <f>'6 - Risk Assessment Report'!D45</f>
        <v>0</v>
      </c>
      <c r="C34" s="183">
        <f>'6 - Risk Assessment Report'!I45</f>
        <v>0</v>
      </c>
    </row>
    <row r="35" spans="1:3" ht="45" customHeight="1" x14ac:dyDescent="0.25">
      <c r="A35" s="100" t="str">
        <f>'2 - Threat Classification'!A40</f>
        <v>R-29</v>
      </c>
      <c r="B35" s="101">
        <f>'6 - Risk Assessment Report'!D46</f>
        <v>0</v>
      </c>
      <c r="C35" s="183">
        <f>'6 - Risk Assessment Report'!I46</f>
        <v>0</v>
      </c>
    </row>
    <row r="36" spans="1:3" ht="45" customHeight="1" x14ac:dyDescent="0.25">
      <c r="A36" s="100" t="str">
        <f>'2 - Threat Classification'!A41</f>
        <v>R-30</v>
      </c>
      <c r="B36" s="101">
        <f>'6 - Risk Assessment Report'!D47</f>
        <v>0</v>
      </c>
      <c r="C36" s="183">
        <f>'6 - Risk Assessment Report'!I47</f>
        <v>0</v>
      </c>
    </row>
  </sheetData>
  <sheetProtection algorithmName="SHA-512" hashValue="sJekscUjkGGNMOW+GkmBtT0gGwE+snhQqigUAuM7f20S/RHAh0vzO9hTco/qK0fPRXeYGGvlV9B0UYAwqSo77g==" saltValue="+e1y/S4WTf/YHxtUnU5XoQ==" spinCount="100000" sheet="1" objects="1" scenarios="1"/>
  <mergeCells count="13">
    <mergeCell ref="B1:C4"/>
    <mergeCell ref="E4:F4"/>
    <mergeCell ref="G4:H4"/>
    <mergeCell ref="J4:L4"/>
    <mergeCell ref="B5:C5"/>
    <mergeCell ref="E5:F5"/>
    <mergeCell ref="G5:H5"/>
    <mergeCell ref="J5:L5"/>
    <mergeCell ref="A5:A6"/>
    <mergeCell ref="E6:F6"/>
    <mergeCell ref="G6:H6"/>
    <mergeCell ref="J6:L6"/>
    <mergeCell ref="I5:I6"/>
  </mergeCells>
  <pageMargins left="0.7" right="0.7" top="0.75" bottom="0.75" header="0.3" footer="0.3"/>
  <pageSetup scale="58" orientation="landscape" r:id="rId1"/>
  <headerFooter>
    <oddFooter>&amp;C&amp;"Arial,Bold"&amp;12Pursuant to §149.433 of the Ohio Revised Code, this document is exempt from public disclosure.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Assessment</vt:lpstr>
      <vt:lpstr>1 - Controls - SME Input</vt:lpstr>
      <vt:lpstr>2 - Threat Classification</vt:lpstr>
      <vt:lpstr>Table E-2</vt:lpstr>
      <vt:lpstr>3 - Threat Source</vt:lpstr>
      <vt:lpstr>4 - Likelihood of Attack</vt:lpstr>
      <vt:lpstr>5 - Overall Impact</vt:lpstr>
      <vt:lpstr>6 - Risk Assessment Report</vt:lpstr>
      <vt:lpstr>7 - Threat Events Heat Map</vt:lpstr>
      <vt:lpstr>Drop Down Data</vt:lpstr>
      <vt:lpstr>'1 - Controls - SME Input'!Print_Area</vt:lpstr>
      <vt:lpstr>'2 - Threat Classification'!Print_Area</vt:lpstr>
      <vt:lpstr>'3 - Threat Source'!Print_Area</vt:lpstr>
      <vt:lpstr>'4 - Likelihood of Attack'!Print_Area</vt:lpstr>
      <vt:lpstr>'5 - Overall Impact'!Print_Area</vt:lpstr>
      <vt:lpstr>'6 - Risk Assessment Report'!Print_Area</vt:lpstr>
      <vt:lpstr>'7 - Threat Events Heat Map'!Print_Area</vt:lpstr>
      <vt:lpstr>Assessment!Print_Area</vt:lpstr>
    </vt:vector>
  </TitlesOfParts>
  <Company>DAS ASD ITS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Shipley, Rick</dc:creator>
  <cp:lastModifiedBy>Brewer, Matthew</cp:lastModifiedBy>
  <cp:lastPrinted>2016-07-29T13:35:52Z</cp:lastPrinted>
  <dcterms:created xsi:type="dcterms:W3CDTF">2012-04-10T14:05:18Z</dcterms:created>
  <dcterms:modified xsi:type="dcterms:W3CDTF">2016-08-05T13:25:39Z</dcterms:modified>
</cp:coreProperties>
</file>